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PC\Desktop\"/>
    </mc:Choice>
  </mc:AlternateContent>
  <xr:revisionPtr revIDLastSave="0" documentId="13_ncr:1_{3C8669AE-12CD-4CF9-892B-28A9AB18ED01}" xr6:coauthVersionLast="45" xr6:coauthVersionMax="45" xr10:uidLastSave="{00000000-0000-0000-0000-000000000000}"/>
  <bookViews>
    <workbookView xWindow="-120" yWindow="-120" windowWidth="20730" windowHeight="11160" activeTab="1" xr2:uid="{00000000-000D-0000-FFFF-FFFF00000000}"/>
  </bookViews>
  <sheets>
    <sheet name="HOJA DE INFORMACIÓN" sheetId="4" r:id="rId1"/>
    <sheet name="NOMINA " sheetId="9" r:id="rId2"/>
  </sheets>
  <externalReferences>
    <externalReference r:id="rId3"/>
  </externalReferences>
  <definedNames>
    <definedName name="_xlnm.Print_Area" localSheetId="0">'HOJA DE INFORMACIÓN'!$A$2:$AA$43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4" l="1"/>
  <c r="Q25" i="4" l="1"/>
  <c r="T34" i="4" l="1"/>
  <c r="S34" i="4"/>
  <c r="R34" i="4"/>
  <c r="Q34" i="4"/>
  <c r="Q26" i="4"/>
  <c r="V22" i="4"/>
  <c r="V20" i="4"/>
  <c r="V9" i="4"/>
  <c r="V5" i="4"/>
  <c r="U5" i="4"/>
  <c r="G43" i="4"/>
  <c r="G42" i="4"/>
  <c r="G41" i="4"/>
  <c r="G40" i="4"/>
  <c r="G39" i="4"/>
  <c r="G38" i="4"/>
  <c r="G37" i="4"/>
  <c r="G35" i="4"/>
  <c r="G34" i="4"/>
  <c r="G33" i="4"/>
  <c r="G31" i="4"/>
  <c r="G30" i="4"/>
  <c r="G29" i="4"/>
  <c r="G28" i="4"/>
  <c r="G27" i="4"/>
  <c r="G25" i="4"/>
  <c r="G24" i="4"/>
  <c r="G23" i="4"/>
  <c r="G22" i="4"/>
  <c r="G21" i="4"/>
  <c r="G20" i="4"/>
  <c r="G19" i="4"/>
  <c r="G18" i="4"/>
  <c r="G17" i="4"/>
  <c r="G16" i="4"/>
  <c r="G15" i="4"/>
  <c r="G14" i="4"/>
  <c r="T32" i="4" l="1"/>
  <c r="S32" i="4"/>
  <c r="R32" i="4"/>
  <c r="Q32" i="4"/>
  <c r="H9" i="4"/>
  <c r="H7" i="4"/>
  <c r="D7" i="4"/>
  <c r="U22" i="4"/>
  <c r="U20" i="4"/>
  <c r="U9" i="4"/>
  <c r="F14" i="4"/>
  <c r="F43" i="4"/>
  <c r="F42" i="4"/>
  <c r="F41" i="4"/>
  <c r="F40" i="4"/>
  <c r="F39" i="4"/>
  <c r="F38" i="4" l="1"/>
  <c r="F37" i="4"/>
  <c r="F35" i="4"/>
  <c r="F34" i="4"/>
  <c r="F33" i="4"/>
  <c r="F28" i="4"/>
  <c r="F27" i="4"/>
  <c r="F25" i="4"/>
  <c r="F24" i="4"/>
  <c r="F23" i="4"/>
  <c r="F22" i="4"/>
  <c r="F21" i="4"/>
  <c r="F20" i="4"/>
  <c r="F19" i="4"/>
  <c r="F18" i="4"/>
  <c r="F17" i="4"/>
  <c r="F16" i="4"/>
  <c r="F15" i="4"/>
  <c r="J4" i="9" l="1"/>
  <c r="I4" i="9"/>
  <c r="H4" i="9"/>
  <c r="G4" i="9"/>
  <c r="F4" i="9"/>
  <c r="K3" i="9"/>
  <c r="H3" i="9"/>
  <c r="F3" i="9"/>
</calcChain>
</file>

<file path=xl/sharedStrings.xml><?xml version="1.0" encoding="utf-8"?>
<sst xmlns="http://schemas.openxmlformats.org/spreadsheetml/2006/main" count="1055" uniqueCount="113">
  <si>
    <r>
      <rPr>
        <b/>
        <sz val="5"/>
        <rFont val="Arial"/>
        <family val="2"/>
      </rPr>
      <t>ÁREA CURRICULAR</t>
    </r>
  </si>
  <si>
    <t>DRE:</t>
  </si>
  <si>
    <t>Institucion  Educativa:</t>
  </si>
  <si>
    <t>Nivel:</t>
  </si>
  <si>
    <t>Grado:</t>
  </si>
  <si>
    <t>Apellidos y nombres del estudiante:</t>
  </si>
  <si>
    <t>ÁREA CURRICULAR</t>
  </si>
  <si>
    <t xml:space="preserve">COMPETENCIAS </t>
  </si>
  <si>
    <t>CALIFICATIVO POR PERIODO</t>
  </si>
  <si>
    <t>Construye su identidad como persona humana, amada por Dios, digna, libre y trascendente, comprendiendo la doctrina de su propia religión, abierto al diálogo con las que le son cercanas.</t>
  </si>
  <si>
    <t>Asume la experiencia del encuentro personal y comunitario con Dios en su proyecto de vida en coherencia con su creencia religiosa.</t>
  </si>
  <si>
    <t>Competencias Transversales</t>
  </si>
  <si>
    <t>Se   desenvuelve    en  entornos virtuales generados por las TIC</t>
  </si>
  <si>
    <t>Gestiona     su    Aprendizaje de
manera autónoma.</t>
  </si>
  <si>
    <t>Periodo</t>
  </si>
  <si>
    <t>Justificadas</t>
  </si>
  <si>
    <t>Injustificadas</t>
  </si>
  <si>
    <t>Inasistencias</t>
  </si>
  <si>
    <t>Tardanzas</t>
  </si>
  <si>
    <t xml:space="preserve">Firma y sello del Docente o Tutor(a)         </t>
  </si>
  <si>
    <t xml:space="preserve">       Firma y sello del Director(a)</t>
  </si>
  <si>
    <t>UGEL:</t>
  </si>
  <si>
    <t>Código Modular:</t>
  </si>
  <si>
    <t>Sección:</t>
  </si>
  <si>
    <t>DNI:</t>
  </si>
  <si>
    <t>Código del estudiante:</t>
  </si>
  <si>
    <t>Construye su identidad.</t>
  </si>
  <si>
    <t>Convive y participa democráticamente en la búsqueda del bien común.</t>
  </si>
  <si>
    <t>Construye interpretaciones históricas.</t>
  </si>
  <si>
    <t>Gestiona responsablemente el espacio y el ambiente.</t>
  </si>
  <si>
    <t>Gestiona responsablemente los recursos económicos.</t>
  </si>
  <si>
    <t>Gestiona proyectos de emprendimiento económico o social1.</t>
  </si>
  <si>
    <t>Se desenvuelve de manera autónoma a través de su motricidad.</t>
  </si>
  <si>
    <t>Asume una vida saludable.</t>
  </si>
  <si>
    <t>Interactúa a través de sus habilidades sociomotrices.</t>
  </si>
  <si>
    <t>Se comunica oralmente en su lengua materna.</t>
  </si>
  <si>
    <t>Lee diversos tipos de textos escritos en su lengua materna.</t>
  </si>
  <si>
    <t>Escribe diversos tipos de textos en su lengua materna.</t>
  </si>
  <si>
    <t>Aprecia de manera crítica manifestaciones artístico-culturales.</t>
  </si>
  <si>
    <t>Crea proyectos desde los lenguajes artísticos.</t>
  </si>
  <si>
    <t>Se comunica oralmente en castellano como segunda lengua.</t>
  </si>
  <si>
    <t>Lee  diversos  tipos  de  textos escritos en castellano como segunda lengua.</t>
  </si>
  <si>
    <t>Escribe diversos tipos de textos en castellano como segunda lengua.</t>
  </si>
  <si>
    <t>Se comunica oralmente en inglés como lengua extranjera.</t>
  </si>
  <si>
    <t>Resuelve problemas de cantidad.</t>
  </si>
  <si>
    <t>Resuelve problemas de regularidad, equivalencia y cambio.</t>
  </si>
  <si>
    <t>Resuelve problemas de forma, movimiento y localización.</t>
  </si>
  <si>
    <t>Resuelve problemas de gestión de datos e incertidumbre.</t>
  </si>
  <si>
    <t>Explica el mundo físico basándose en conocimientos sobre los seres vivos, materia y energía, biodiversidad, Tierra y universo.</t>
  </si>
  <si>
    <r>
      <rPr>
        <sz val="6"/>
        <rFont val="Arial"/>
        <family val="2"/>
      </rPr>
      <t>Lee diversos tipos de textos escritos en inglés como lengua
extranjera.</t>
    </r>
  </si>
  <si>
    <r>
      <rPr>
        <sz val="6"/>
        <rFont val="Arial"/>
        <family val="2"/>
      </rPr>
      <t>Indaga mediante métodos científicos para construir sus
conocimientos.</t>
    </r>
  </si>
  <si>
    <r>
      <rPr>
        <sz val="6"/>
        <rFont val="Arial"/>
        <family val="2"/>
      </rPr>
      <t>Diseña y construye soluciones tecnológicas para resolver
problemas de su entorno.</t>
    </r>
  </si>
  <si>
    <t>Desarrollo Personal, Ciudanía y Cívica</t>
  </si>
  <si>
    <t>Ciencias Sociales</t>
  </si>
  <si>
    <t>Educacion para el Trabajo</t>
  </si>
  <si>
    <t>Educación Física</t>
  </si>
  <si>
    <t>Comunicación</t>
  </si>
  <si>
    <t>Arte y Cultura</t>
  </si>
  <si>
    <t>Castellano como segunda lengua</t>
  </si>
  <si>
    <t>Inglés como lengua extranjera</t>
  </si>
  <si>
    <t>Matemática</t>
  </si>
  <si>
    <r>
      <rPr>
        <b/>
        <sz val="6"/>
        <rFont val="Arial"/>
        <family val="2"/>
      </rPr>
      <t>Ciencia y
Tecnología</t>
    </r>
  </si>
  <si>
    <t>Escribe diversos tipos de textos en inglés como lengua
extranjera.</t>
  </si>
  <si>
    <t>Educación Religiosa</t>
  </si>
  <si>
    <t xml:space="preserve">Nº </t>
  </si>
  <si>
    <t>GRADO</t>
  </si>
  <si>
    <t xml:space="preserve">SECCION </t>
  </si>
  <si>
    <t>DNI</t>
  </si>
  <si>
    <t>A</t>
  </si>
  <si>
    <t>C</t>
  </si>
  <si>
    <t>B</t>
  </si>
  <si>
    <t>NOMBRES Y APELLIDOS</t>
  </si>
  <si>
    <t>Resumen de asistencia del estudiante</t>
  </si>
  <si>
    <t>ESCALA DE CALIFICACIONES DEL CNEB</t>
  </si>
  <si>
    <t>AD</t>
  </si>
  <si>
    <t xml:space="preserve">A </t>
  </si>
  <si>
    <t xml:space="preserve">Logro destacado
Cuando el estudiante evidencia un nivel superior a lo esperado respecto a la competencia. Esto quiere decir que demuestra aprendizajes que van más allá del nivel esperado.
</t>
  </si>
  <si>
    <t xml:space="preserve">Logro esperado
Cuando el estudiante evidencias el nivel esperado respecto a la competencia, demostrando manejo satisfactorio en todas las tareas propuestas y en el tiempo programado.
</t>
  </si>
  <si>
    <t xml:space="preserve">En proceso
Cuando el estudiante esta próximo o cerca del nivel esperado a la competencia, para lo cual requiere acompañamiento durante un tiempo razonable para lograrlo.
</t>
  </si>
  <si>
    <t xml:space="preserve">En inicio
Cuando el estudiante muestra un progreso mínimo en una competencia de acuerdo al nivel esperado. Evidencias con frecuencia dificultades en el desarrollo de las tareas, por lo que necesita mayor tiempo de acompañamiento e intervención del docente.
</t>
  </si>
  <si>
    <t>Calif. final de comp.</t>
  </si>
  <si>
    <t>Calif. final de àrea</t>
  </si>
  <si>
    <t>Conclusiòn descriptiva de final de perido lectivo</t>
  </si>
  <si>
    <t>Ciencia y
Tecnología</t>
  </si>
  <si>
    <t>Lee diversos tipos de textos escritos en inglés como lengua</t>
  </si>
  <si>
    <t>Escribe diversos tipos de textos en inglés como lengua</t>
  </si>
  <si>
    <t>Indaga mediante métodos científicos para construir sus
conocimientos.</t>
  </si>
  <si>
    <t>Diseña y construye soluciones tecnológicas para resolver
problemas de su entorno.</t>
  </si>
  <si>
    <t>Conclusión descriptiva por periodo</t>
  </si>
  <si>
    <t xml:space="preserve">PRIMERO </t>
  </si>
  <si>
    <t>Felicitaciones sigue adelante</t>
  </si>
  <si>
    <t>El esfuerzo tiene recompensa</t>
  </si>
  <si>
    <t>Cada dia mas cerca a la meta</t>
  </si>
  <si>
    <t>No te rindas sigue adelante</t>
  </si>
  <si>
    <t>Si piensas en grande, grande serás</t>
  </si>
  <si>
    <t>La responsabilidad premia en el futuro</t>
  </si>
  <si>
    <t>El qué siembra hoy cosechará mañana</t>
  </si>
  <si>
    <t>Cada acción que hagamos, sea para bien</t>
  </si>
  <si>
    <t>Esfuerzate y mañana veras los resultados</t>
  </si>
  <si>
    <t>Felicitaciones estas logrando tus metas</t>
  </si>
  <si>
    <t>Cada vez mas cerca  a la meta</t>
  </si>
  <si>
    <t>No hay imposible cuando se estudia de verdad</t>
  </si>
  <si>
    <t>JUSTIFICADAS</t>
  </si>
  <si>
    <t>INJUSTIFICADAS</t>
  </si>
  <si>
    <t>FELICITACIONES ESTAS LOGRANDO TU OBJETIVO</t>
  </si>
  <si>
    <t xml:space="preserve"> EL ESFUERZO TIENE RECOMPENSA</t>
  </si>
  <si>
    <t>ESTAS LOGRANDO TUS METAS</t>
  </si>
  <si>
    <t>ESFUERZATE MAS Y VERAS LOS RESULTADOS</t>
  </si>
  <si>
    <t>NO HAY IMPOSIBLE CUANDO UNO SE PROPONE</t>
  </si>
  <si>
    <t>EXITOS LA META ESTA CERCA</t>
  </si>
  <si>
    <t>ESTUDIA Y LOS FRUTOS LLEGARAN</t>
  </si>
  <si>
    <t>EL ESFUERZO TIENE RECOMPENSAS</t>
  </si>
  <si>
    <t>INFORME DE PROGRESO DEL APRENDIZAJE DEL ESTUDIANTE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</si>
</sst>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color rgb="FF000000"/>
      <name val="Times New Roman"/>
      <charset val="204"/>
    </font>
    <font>
      <b/>
      <sz val="5"/>
      <name val="Arial"/>
      <family val="2"/>
    </font>
    <font>
      <b/>
      <sz val="5"/>
      <color rgb="FF000000"/>
      <name val="Arial"/>
      <family val="2"/>
    </font>
    <font>
      <b/>
      <sz val="5"/>
      <name val="Arial"/>
      <family val="2"/>
    </font>
    <font>
      <sz val="6"/>
      <name val="Arial"/>
      <family val="2"/>
    </font>
    <font>
      <sz val="5"/>
      <color rgb="FF000000"/>
      <name val="Arial"/>
      <family val="2"/>
    </font>
    <font>
      <b/>
      <sz val="8"/>
      <color rgb="FF000000"/>
      <name val="Arial"/>
      <family val="2"/>
    </font>
    <font>
      <sz val="10"/>
      <color rgb="FF000000"/>
      <name val="Times New Roman"/>
      <family val="1"/>
    </font>
    <font>
      <sz val="5"/>
      <color rgb="FF000000"/>
      <name val="Times New Roman"/>
      <family val="1"/>
    </font>
    <font>
      <b/>
      <sz val="5"/>
      <color rgb="FF000000"/>
      <name val="Times New Roman"/>
      <family val="1"/>
    </font>
    <font>
      <b/>
      <sz val="4"/>
      <color rgb="FF000000"/>
      <name val="Arial"/>
      <family val="2"/>
    </font>
    <font>
      <sz val="7"/>
      <color rgb="FF000000"/>
      <name val="Arial"/>
      <family val="2"/>
    </font>
    <font>
      <b/>
      <sz val="6"/>
      <name val="Arial"/>
      <family val="2"/>
    </font>
    <font>
      <sz val="6"/>
      <color rgb="FF000000"/>
      <name val="Times New Roman"/>
      <family val="1"/>
    </font>
    <font>
      <sz val="6"/>
      <color rgb="FF000000"/>
      <name val="Arial"/>
      <family val="2"/>
    </font>
    <font>
      <b/>
      <sz val="6"/>
      <color rgb="FF000000"/>
      <name val="Times New Roman"/>
      <family val="1"/>
    </font>
    <font>
      <sz val="6"/>
      <color rgb="FF000000"/>
      <name val="Aril"/>
    </font>
    <font>
      <b/>
      <sz val="6"/>
      <color rgb="FF000000"/>
      <name val="Arial"/>
      <family val="2"/>
    </font>
    <font>
      <sz val="10"/>
      <color rgb="FF000000"/>
      <name val="Trebuchet MS"/>
      <family val="2"/>
    </font>
    <font>
      <sz val="9"/>
      <color rgb="FF000000"/>
      <name val="Trebuchet MS"/>
      <family val="2"/>
    </font>
    <font>
      <b/>
      <sz val="10"/>
      <color rgb="FF000000"/>
      <name val="Times New Roman"/>
      <family val="1"/>
    </font>
    <font>
      <b/>
      <sz val="8"/>
      <color rgb="FF000000"/>
      <name val="Times New Roman"/>
      <family val="1"/>
    </font>
    <font>
      <sz val="8"/>
      <name val="Arial"/>
      <family val="2"/>
    </font>
    <font>
      <b/>
      <sz val="9"/>
      <name val="Arial"/>
      <family val="2"/>
    </font>
    <font>
      <sz val="9"/>
      <color rgb="FF000000"/>
      <name val="Times New Roman"/>
      <family val="1"/>
    </font>
    <font>
      <b/>
      <sz val="11"/>
      <color rgb="FF000000"/>
      <name val="Calibri"/>
      <family val="2"/>
    </font>
    <font>
      <b/>
      <sz val="9"/>
      <color rgb="FF000000"/>
      <name val="Times New Roman"/>
      <family val="1"/>
    </font>
    <font>
      <sz val="8"/>
      <color rgb="FF000000"/>
      <name val="Arial"/>
      <family val="2"/>
    </font>
    <font>
      <sz val="8"/>
      <color rgb="FF000000"/>
      <name val="Times New Roman"/>
      <family val="1"/>
    </font>
    <font>
      <sz val="10"/>
      <color theme="1"/>
      <name val="Calibri"/>
      <family val="2"/>
      <scheme val="minor"/>
    </font>
  </fonts>
  <fills count="5">
    <fill>
      <patternFill patternType="none"/>
    </fill>
    <fill>
      <patternFill patternType="gray125"/>
    </fill>
    <fill>
      <patternFill patternType="solid">
        <fgColor rgb="FFC0C0C0"/>
      </patternFill>
    </fill>
    <fill>
      <patternFill patternType="solid">
        <fgColor theme="0" tint="-0.249977111117893"/>
        <bgColor indexed="64"/>
      </patternFill>
    </fill>
    <fill>
      <patternFill patternType="solid">
        <fgColor rgb="FFFFFF00"/>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D3D3D3"/>
      </left>
      <right style="thin">
        <color rgb="FFD3D3D3"/>
      </right>
      <top style="thin">
        <color rgb="FFD3D3D3"/>
      </top>
      <bottom style="thin">
        <color rgb="FFD3D3D3"/>
      </bottom>
      <diagonal/>
    </border>
    <border>
      <left style="thin">
        <color rgb="FF000000"/>
      </left>
      <right style="thin">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s>
  <cellStyleXfs count="1">
    <xf numFmtId="0" fontId="0" fillId="0" borderId="0"/>
  </cellStyleXfs>
  <cellXfs count="285">
    <xf numFmtId="0" fontId="0" fillId="0" borderId="0" xfId="0" applyFill="1" applyBorder="1" applyAlignment="1">
      <alignment horizontal="left" vertical="top"/>
    </xf>
    <xf numFmtId="0" fontId="0" fillId="0" borderId="1" xfId="0" applyFill="1" applyBorder="1" applyAlignment="1">
      <alignment horizontal="left" wrapText="1"/>
    </xf>
    <xf numFmtId="0" fontId="0" fillId="0" borderId="1" xfId="0"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0" fontId="5" fillId="0" borderId="12" xfId="0" applyFont="1" applyFill="1" applyBorder="1" applyAlignment="1">
      <alignment horizontal="left" vertical="top"/>
    </xf>
    <xf numFmtId="0" fontId="8" fillId="0" borderId="0" xfId="0" applyFont="1" applyFill="1" applyBorder="1" applyAlignment="1">
      <alignment horizontal="left" vertical="top"/>
    </xf>
    <xf numFmtId="0" fontId="8" fillId="0" borderId="15" xfId="0" applyFont="1" applyFill="1" applyBorder="1" applyAlignment="1">
      <alignment horizontal="left" vertical="top"/>
    </xf>
    <xf numFmtId="0" fontId="2" fillId="3" borderId="12"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2" xfId="0" applyFont="1" applyFill="1" applyBorder="1" applyAlignment="1">
      <alignment horizontal="left" vertical="center" wrapText="1"/>
    </xf>
    <xf numFmtId="1" fontId="2" fillId="2" borderId="1" xfId="0" applyNumberFormat="1" applyFont="1" applyFill="1" applyBorder="1" applyAlignment="1">
      <alignment horizontal="center" vertical="center" shrinkToFit="1"/>
    </xf>
    <xf numFmtId="0" fontId="13" fillId="0" borderId="12" xfId="0" applyFont="1" applyFill="1" applyBorder="1" applyAlignment="1">
      <alignment vertical="top"/>
    </xf>
    <xf numFmtId="0" fontId="13" fillId="0" borderId="12" xfId="0" applyFont="1" applyFill="1" applyBorder="1" applyAlignment="1">
      <alignment horizontal="left" vertical="top"/>
    </xf>
    <xf numFmtId="0" fontId="15" fillId="0" borderId="0" xfId="0" applyFont="1" applyFill="1" applyBorder="1" applyAlignment="1">
      <alignment vertical="top"/>
    </xf>
    <xf numFmtId="0" fontId="12" fillId="0" borderId="0" xfId="0" applyFont="1" applyFill="1" applyBorder="1" applyAlignment="1">
      <alignment vertical="top" wrapText="1"/>
    </xf>
    <xf numFmtId="0" fontId="13" fillId="0" borderId="0" xfId="0" applyFont="1" applyFill="1" applyBorder="1" applyAlignment="1">
      <alignment horizontal="left" vertical="top"/>
    </xf>
    <xf numFmtId="0" fontId="6" fillId="0" borderId="0" xfId="0" applyFont="1" applyFill="1" applyBorder="1" applyAlignment="1">
      <alignment horizontal="center" vertical="top"/>
    </xf>
    <xf numFmtId="0" fontId="9" fillId="3" borderId="12" xfId="0" applyFont="1" applyFill="1" applyBorder="1" applyAlignment="1">
      <alignment horizontal="center" vertical="center"/>
    </xf>
    <xf numFmtId="0" fontId="0" fillId="0" borderId="12" xfId="0" applyBorder="1" applyAlignment="1">
      <alignment horizontal="center"/>
    </xf>
    <xf numFmtId="0" fontId="0" fillId="0" borderId="12" xfId="0" applyBorder="1"/>
    <xf numFmtId="0" fontId="0" fillId="0" borderId="12" xfId="0" applyFill="1" applyBorder="1" applyAlignment="1">
      <alignment horizontal="left" vertical="top"/>
    </xf>
    <xf numFmtId="0" fontId="6" fillId="0" borderId="0" xfId="0" applyFont="1" applyFill="1" applyBorder="1" applyAlignment="1">
      <alignment horizontal="center" vertical="top"/>
    </xf>
    <xf numFmtId="0" fontId="13" fillId="0" borderId="20" xfId="0" applyFont="1" applyFill="1" applyBorder="1" applyAlignment="1">
      <alignment horizontal="center" vertical="top"/>
    </xf>
    <xf numFmtId="1" fontId="2" fillId="2" borderId="4" xfId="0" applyNumberFormat="1" applyFont="1" applyFill="1" applyBorder="1" applyAlignment="1">
      <alignment horizontal="center" vertical="center" shrinkToFit="1"/>
    </xf>
    <xf numFmtId="0" fontId="15" fillId="0" borderId="12" xfId="0" applyFont="1" applyFill="1" applyBorder="1" applyAlignment="1">
      <alignment horizontal="center" vertical="top"/>
    </xf>
    <xf numFmtId="0" fontId="18" fillId="0" borderId="29" xfId="0" applyNumberFormat="1" applyFont="1" applyFill="1" applyBorder="1" applyAlignment="1">
      <alignment horizontal="center" vertical="top" wrapText="1" readingOrder="1"/>
    </xf>
    <xf numFmtId="0" fontId="7" fillId="0" borderId="0" xfId="0" applyFont="1" applyFill="1" applyBorder="1" applyAlignment="1">
      <alignment horizontal="left" vertical="top"/>
    </xf>
    <xf numFmtId="0" fontId="0" fillId="0" borderId="0" xfId="0" applyFill="1" applyBorder="1" applyAlignment="1">
      <alignment horizontal="center" vertical="top"/>
    </xf>
    <xf numFmtId="0" fontId="13" fillId="0" borderId="22" xfId="0" applyFont="1" applyFill="1" applyBorder="1" applyAlignment="1">
      <alignment vertical="top"/>
    </xf>
    <xf numFmtId="0" fontId="13" fillId="0" borderId="0" xfId="0" applyFont="1" applyFill="1" applyBorder="1" applyAlignment="1">
      <alignment vertical="center"/>
    </xf>
    <xf numFmtId="0" fontId="0" fillId="0" borderId="12" xfId="0" applyFill="1" applyBorder="1" applyAlignment="1">
      <alignment horizontal="center" vertical="top"/>
    </xf>
    <xf numFmtId="0" fontId="0" fillId="0" borderId="0" xfId="0" applyFill="1" applyBorder="1" applyAlignment="1">
      <alignment vertical="top"/>
    </xf>
    <xf numFmtId="0" fontId="0" fillId="0" borderId="12" xfId="0" applyFill="1" applyBorder="1" applyAlignment="1">
      <alignment vertical="top"/>
    </xf>
    <xf numFmtId="0" fontId="21" fillId="0" borderId="12" xfId="0" applyFont="1" applyFill="1" applyBorder="1" applyAlignment="1">
      <alignment horizontal="center" vertical="center"/>
    </xf>
    <xf numFmtId="0" fontId="0" fillId="0" borderId="12" xfId="0" applyFill="1" applyBorder="1" applyAlignment="1">
      <alignment horizontal="center" vertical="center"/>
    </xf>
    <xf numFmtId="0" fontId="5" fillId="0" borderId="0" xfId="0" applyFont="1" applyFill="1" applyBorder="1" applyAlignment="1">
      <alignment horizontal="left" vertical="center"/>
    </xf>
    <xf numFmtId="0" fontId="0" fillId="0" borderId="4" xfId="0" applyFill="1" applyBorder="1" applyAlignment="1">
      <alignment horizontal="left" wrapText="1"/>
    </xf>
    <xf numFmtId="0" fontId="0" fillId="0" borderId="4" xfId="0" applyFill="1" applyBorder="1" applyAlignment="1">
      <alignment horizontal="left" vertical="center" wrapText="1"/>
    </xf>
    <xf numFmtId="0" fontId="0" fillId="0" borderId="12" xfId="0" applyFill="1" applyBorder="1" applyAlignment="1">
      <alignment vertical="center" wrapText="1"/>
    </xf>
    <xf numFmtId="0" fontId="12" fillId="0" borderId="30" xfId="0" applyFont="1" applyFill="1" applyBorder="1" applyAlignment="1">
      <alignment horizontal="center" vertical="center" wrapText="1"/>
    </xf>
    <xf numFmtId="0" fontId="0" fillId="0" borderId="23" xfId="0" applyFill="1" applyBorder="1" applyAlignment="1">
      <alignment vertical="top" wrapText="1"/>
    </xf>
    <xf numFmtId="164" fontId="23" fillId="0" borderId="12" xfId="0" applyNumberFormat="1" applyFont="1" applyFill="1" applyBorder="1" applyAlignment="1">
      <alignment horizontal="center" vertical="center" wrapText="1"/>
    </xf>
    <xf numFmtId="164" fontId="24" fillId="0" borderId="12" xfId="0" applyNumberFormat="1" applyFont="1" applyFill="1" applyBorder="1" applyAlignment="1">
      <alignment horizontal="center" vertical="top"/>
    </xf>
    <xf numFmtId="0" fontId="12" fillId="0" borderId="34" xfId="0" applyFont="1" applyFill="1" applyBorder="1" applyAlignment="1">
      <alignment horizontal="center" vertical="center" textRotation="90" wrapText="1"/>
    </xf>
    <xf numFmtId="0" fontId="12" fillId="0" borderId="35" xfId="0" applyFont="1" applyFill="1" applyBorder="1" applyAlignment="1">
      <alignment horizontal="center" vertical="center" textRotation="90" wrapText="1"/>
    </xf>
    <xf numFmtId="0" fontId="12" fillId="0" borderId="36" xfId="0" applyFont="1" applyFill="1" applyBorder="1" applyAlignment="1">
      <alignment horizontal="center" vertical="center" textRotation="90" wrapText="1"/>
    </xf>
    <xf numFmtId="0" fontId="0" fillId="0" borderId="37" xfId="0" applyFill="1" applyBorder="1" applyAlignment="1">
      <alignment horizontal="center" vertical="center" textRotation="90" wrapText="1"/>
    </xf>
    <xf numFmtId="0" fontId="22" fillId="0" borderId="34" xfId="0" applyFont="1" applyFill="1" applyBorder="1" applyAlignment="1">
      <alignment horizontal="center" vertical="center" textRotation="90" wrapText="1"/>
    </xf>
    <xf numFmtId="0" fontId="22" fillId="0" borderId="36" xfId="0" applyFont="1" applyFill="1" applyBorder="1" applyAlignment="1">
      <alignment horizontal="center" vertical="center" textRotation="90" wrapText="1"/>
    </xf>
    <xf numFmtId="0" fontId="22" fillId="0" borderId="35" xfId="0" applyFont="1" applyFill="1" applyBorder="1" applyAlignment="1">
      <alignment horizontal="center" vertical="center" textRotation="90" wrapText="1"/>
    </xf>
    <xf numFmtId="0" fontId="7" fillId="0" borderId="38" xfId="0" applyFont="1" applyFill="1" applyBorder="1" applyAlignment="1">
      <alignment horizontal="center" vertical="center" textRotation="90" wrapText="1"/>
    </xf>
    <xf numFmtId="0" fontId="7" fillId="0" borderId="39" xfId="0" applyFont="1" applyFill="1" applyBorder="1" applyAlignment="1">
      <alignment horizontal="center" vertical="center" textRotation="90" wrapText="1"/>
    </xf>
    <xf numFmtId="0" fontId="0" fillId="0" borderId="40" xfId="0" applyFill="1" applyBorder="1" applyAlignment="1">
      <alignment horizontal="center" vertical="center" textRotation="90" wrapText="1"/>
    </xf>
    <xf numFmtId="0" fontId="0" fillId="0" borderId="38" xfId="0" applyFill="1" applyBorder="1" applyAlignment="1">
      <alignment horizontal="center" vertical="center" textRotation="90" wrapText="1"/>
    </xf>
    <xf numFmtId="0" fontId="7" fillId="0" borderId="40" xfId="0" applyFont="1" applyFill="1" applyBorder="1" applyAlignment="1">
      <alignment horizontal="center" vertical="center" textRotation="90" wrapText="1"/>
    </xf>
    <xf numFmtId="0" fontId="0" fillId="0" borderId="0" xfId="0" applyFill="1" applyBorder="1" applyAlignment="1">
      <alignment horizontal="center" vertical="center" textRotation="90" wrapText="1"/>
    </xf>
    <xf numFmtId="0" fontId="7" fillId="0" borderId="12" xfId="0" applyFont="1" applyBorder="1" applyAlignment="1">
      <alignment horizontal="center"/>
    </xf>
    <xf numFmtId="0" fontId="7" fillId="0" borderId="17" xfId="0" applyFont="1" applyBorder="1" applyAlignment="1">
      <alignment horizontal="center"/>
    </xf>
    <xf numFmtId="0" fontId="0" fillId="0" borderId="19" xfId="0" applyBorder="1"/>
    <xf numFmtId="0" fontId="0" fillId="0" borderId="19" xfId="0" applyFont="1" applyFill="1" applyBorder="1"/>
    <xf numFmtId="0" fontId="0" fillId="0" borderId="19" xfId="0" applyFill="1" applyBorder="1"/>
    <xf numFmtId="0" fontId="19" fillId="0" borderId="45" xfId="0" applyNumberFormat="1" applyFont="1" applyFill="1" applyBorder="1" applyAlignment="1">
      <alignment horizontal="center" vertical="top" wrapText="1" readingOrder="1"/>
    </xf>
    <xf numFmtId="0" fontId="25" fillId="0" borderId="12" xfId="0" applyFont="1" applyFill="1" applyBorder="1" applyAlignment="1">
      <alignment horizontal="center"/>
    </xf>
    <xf numFmtId="164" fontId="26" fillId="0" borderId="12" xfId="0" applyNumberFormat="1" applyFont="1" applyFill="1" applyBorder="1" applyAlignment="1">
      <alignment horizontal="center" vertical="top"/>
    </xf>
    <xf numFmtId="164" fontId="26" fillId="0" borderId="12" xfId="0" applyNumberFormat="1" applyFont="1" applyFill="1" applyBorder="1" applyAlignment="1">
      <alignment horizontal="center" vertical="center"/>
    </xf>
    <xf numFmtId="0" fontId="2" fillId="0" borderId="12" xfId="0" applyFont="1" applyFill="1" applyBorder="1" applyAlignment="1">
      <alignment horizontal="left" vertical="top"/>
    </xf>
    <xf numFmtId="0" fontId="20" fillId="0" borderId="6" xfId="0" applyFont="1" applyFill="1" applyBorder="1" applyAlignment="1">
      <alignment horizontal="center" wrapText="1"/>
    </xf>
    <xf numFmtId="0" fontId="20" fillId="0" borderId="6" xfId="0" applyFont="1" applyFill="1" applyBorder="1" applyAlignment="1">
      <alignment horizontal="center" vertical="center" wrapText="1"/>
    </xf>
    <xf numFmtId="0" fontId="20" fillId="0" borderId="12" xfId="0" applyFont="1" applyFill="1" applyBorder="1" applyAlignment="1">
      <alignment vertical="top"/>
    </xf>
    <xf numFmtId="0" fontId="20" fillId="0" borderId="22" xfId="0" applyFont="1" applyFill="1" applyBorder="1" applyAlignment="1">
      <alignment vertical="top"/>
    </xf>
    <xf numFmtId="0" fontId="20" fillId="0" borderId="20" xfId="0" applyFont="1" applyFill="1" applyBorder="1" applyAlignment="1">
      <alignment horizontal="center" vertical="top"/>
    </xf>
    <xf numFmtId="0" fontId="20" fillId="0" borderId="12" xfId="0" applyFont="1" applyFill="1" applyBorder="1" applyAlignment="1">
      <alignment horizontal="left" vertical="top"/>
    </xf>
    <xf numFmtId="0" fontId="2" fillId="0" borderId="12" xfId="0" applyFont="1" applyFill="1" applyBorder="1" applyAlignment="1">
      <alignment horizontal="left" vertical="center"/>
    </xf>
    <xf numFmtId="0" fontId="0" fillId="0" borderId="12" xfId="0" applyFill="1" applyBorder="1" applyAlignment="1">
      <alignment horizontal="left" vertical="top" wrapText="1"/>
    </xf>
    <xf numFmtId="0" fontId="27" fillId="0" borderId="12" xfId="0" applyFont="1" applyFill="1" applyBorder="1" applyAlignment="1">
      <alignment horizontal="left" vertical="top" textRotation="90" wrapText="1"/>
    </xf>
    <xf numFmtId="0" fontId="28" fillId="0" borderId="12" xfId="0" applyFont="1" applyFill="1" applyBorder="1" applyAlignment="1">
      <alignment horizontal="left" vertical="top" textRotation="90" wrapText="1"/>
    </xf>
    <xf numFmtId="0" fontId="28" fillId="0" borderId="12" xfId="0" applyFont="1" applyFill="1" applyBorder="1" applyAlignment="1">
      <alignment horizontal="left" vertical="center"/>
    </xf>
    <xf numFmtId="164" fontId="23" fillId="0" borderId="19" xfId="0" applyNumberFormat="1" applyFont="1" applyFill="1" applyBorder="1" applyAlignment="1">
      <alignment horizontal="center" vertical="center" wrapText="1"/>
    </xf>
    <xf numFmtId="0" fontId="7" fillId="0" borderId="20" xfId="0" applyFont="1" applyBorder="1" applyAlignment="1">
      <alignment horizontal="center"/>
    </xf>
    <xf numFmtId="0" fontId="7" fillId="0" borderId="23" xfId="0" applyFont="1" applyBorder="1" applyAlignment="1">
      <alignment horizontal="center"/>
    </xf>
    <xf numFmtId="0" fontId="0" fillId="0" borderId="24" xfId="0" applyBorder="1"/>
    <xf numFmtId="0" fontId="18" fillId="0" borderId="46" xfId="0" applyNumberFormat="1" applyFont="1" applyFill="1" applyBorder="1" applyAlignment="1">
      <alignment horizontal="center" vertical="top" wrapText="1" readingOrder="1"/>
    </xf>
    <xf numFmtId="0" fontId="18" fillId="0" borderId="12" xfId="0" applyNumberFormat="1" applyFont="1" applyFill="1" applyBorder="1" applyAlignment="1">
      <alignment horizontal="center" vertical="top" wrapText="1" readingOrder="1"/>
    </xf>
    <xf numFmtId="0" fontId="7" fillId="0" borderId="12" xfId="0" applyFont="1" applyFill="1" applyBorder="1" applyAlignment="1">
      <alignment horizontal="left" vertical="top"/>
    </xf>
    <xf numFmtId="0" fontId="26" fillId="0" borderId="12" xfId="0" applyFont="1" applyFill="1" applyBorder="1" applyAlignment="1">
      <alignment horizontal="center" vertical="center"/>
    </xf>
    <xf numFmtId="0" fontId="20" fillId="0" borderId="12" xfId="0" applyFont="1" applyFill="1" applyBorder="1" applyAlignment="1">
      <alignment horizontal="center" vertical="center"/>
    </xf>
    <xf numFmtId="0" fontId="0" fillId="4" borderId="0" xfId="0" applyFill="1" applyBorder="1" applyAlignment="1">
      <alignment horizontal="left" vertical="top"/>
    </xf>
    <xf numFmtId="0" fontId="0" fillId="4" borderId="12" xfId="0" applyFill="1" applyBorder="1" applyAlignment="1">
      <alignment horizontal="left" vertical="top"/>
    </xf>
    <xf numFmtId="0" fontId="28" fillId="4" borderId="12" xfId="0" applyFont="1" applyFill="1" applyBorder="1" applyAlignment="1">
      <alignment horizontal="left" vertical="top" textRotation="90" wrapText="1"/>
    </xf>
    <xf numFmtId="0" fontId="7" fillId="4" borderId="0" xfId="0" applyFont="1" applyFill="1" applyBorder="1" applyAlignment="1">
      <alignment horizontal="left" vertical="top"/>
    </xf>
    <xf numFmtId="0" fontId="18" fillId="4" borderId="29" xfId="0" applyNumberFormat="1" applyFont="1" applyFill="1" applyBorder="1" applyAlignment="1">
      <alignment horizontal="center" vertical="top" wrapText="1" readingOrder="1"/>
    </xf>
    <xf numFmtId="49" fontId="0" fillId="0" borderId="12" xfId="0" applyNumberFormat="1" applyFill="1" applyBorder="1" applyAlignment="1">
      <alignment horizontal="left" vertical="top"/>
    </xf>
    <xf numFmtId="49" fontId="0" fillId="4" borderId="12" xfId="0" applyNumberFormat="1" applyFill="1" applyBorder="1" applyAlignment="1">
      <alignment horizontal="left" vertical="top"/>
    </xf>
    <xf numFmtId="49" fontId="0" fillId="0" borderId="0" xfId="0" applyNumberFormat="1" applyFill="1" applyBorder="1" applyAlignment="1">
      <alignment horizontal="left" vertical="top"/>
    </xf>
    <xf numFmtId="49" fontId="0" fillId="4" borderId="0" xfId="0" applyNumberFormat="1" applyFill="1" applyBorder="1" applyAlignment="1">
      <alignment horizontal="left" vertical="top"/>
    </xf>
    <xf numFmtId="0" fontId="29" fillId="0" borderId="19" xfId="0" applyFont="1" applyFill="1" applyBorder="1"/>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9" xfId="0" applyFont="1" applyFill="1" applyBorder="1" applyAlignment="1">
      <alignment horizontal="center" vertical="center"/>
    </xf>
    <xf numFmtId="0" fontId="0" fillId="0" borderId="17" xfId="0" applyFill="1" applyBorder="1" applyAlignment="1">
      <alignment horizontal="center" vertical="top"/>
    </xf>
    <xf numFmtId="0" fontId="0" fillId="0" borderId="19" xfId="0" applyFill="1" applyBorder="1" applyAlignment="1">
      <alignment horizontal="center" vertical="top"/>
    </xf>
    <xf numFmtId="0" fontId="0" fillId="0" borderId="23" xfId="0" applyFill="1" applyBorder="1" applyAlignment="1">
      <alignment horizontal="center" vertical="top"/>
    </xf>
    <xf numFmtId="0" fontId="0" fillId="0" borderId="24" xfId="0" applyFill="1" applyBorder="1" applyAlignment="1">
      <alignment horizontal="center" vertical="top"/>
    </xf>
    <xf numFmtId="0" fontId="0" fillId="0" borderId="27" xfId="0" applyFill="1" applyBorder="1" applyAlignment="1">
      <alignment horizontal="center" vertical="top"/>
    </xf>
    <xf numFmtId="0" fontId="0" fillId="0" borderId="28" xfId="0" applyFill="1" applyBorder="1" applyAlignment="1">
      <alignment horizontal="center" vertical="top"/>
    </xf>
    <xf numFmtId="0" fontId="15" fillId="0" borderId="12"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2"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top"/>
    </xf>
    <xf numFmtId="0" fontId="0" fillId="0" borderId="22" xfId="0" applyFill="1" applyBorder="1" applyAlignment="1">
      <alignment horizontal="center" vertical="top"/>
    </xf>
    <xf numFmtId="0" fontId="3" fillId="2" borderId="1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16" fillId="0" borderId="12" xfId="0" applyFont="1" applyFill="1" applyBorder="1" applyAlignment="1">
      <alignment horizontal="left" vertical="center" wrapText="1"/>
    </xf>
    <xf numFmtId="0" fontId="16" fillId="0" borderId="12" xfId="0" applyFont="1" applyFill="1" applyBorder="1" applyAlignment="1">
      <alignment horizontal="left" vertical="center"/>
    </xf>
    <xf numFmtId="0" fontId="13" fillId="0" borderId="13" xfId="0" applyFont="1" applyFill="1" applyBorder="1" applyAlignment="1">
      <alignment horizontal="center" vertical="top"/>
    </xf>
    <xf numFmtId="0" fontId="13" fillId="0" borderId="24" xfId="0" applyFont="1" applyFill="1" applyBorder="1" applyAlignment="1">
      <alignment horizontal="center" vertical="top"/>
    </xf>
    <xf numFmtId="0" fontId="13" fillId="0" borderId="15" xfId="0" applyFont="1" applyFill="1" applyBorder="1" applyAlignment="1">
      <alignment horizontal="center" vertical="top"/>
    </xf>
    <xf numFmtId="0" fontId="13" fillId="0" borderId="28" xfId="0" applyFont="1" applyFill="1" applyBorder="1" applyAlignment="1">
      <alignment horizontal="center" vertical="top"/>
    </xf>
    <xf numFmtId="0" fontId="13" fillId="0" borderId="18" xfId="0" applyFont="1" applyFill="1" applyBorder="1" applyAlignment="1">
      <alignment horizontal="center" vertical="top"/>
    </xf>
    <xf numFmtId="0" fontId="13" fillId="0" borderId="19" xfId="0" applyFont="1" applyFill="1" applyBorder="1" applyAlignment="1">
      <alignment horizontal="center" vertical="top"/>
    </xf>
    <xf numFmtId="0" fontId="13" fillId="0" borderId="20" xfId="0" applyFont="1" applyFill="1" applyBorder="1" applyAlignment="1">
      <alignment horizontal="center" vertical="top"/>
    </xf>
    <xf numFmtId="0" fontId="13" fillId="0" borderId="22" xfId="0" applyFont="1" applyFill="1" applyBorder="1" applyAlignment="1">
      <alignment horizontal="center" vertical="top"/>
    </xf>
    <xf numFmtId="0" fontId="17" fillId="3" borderId="12" xfId="0" applyFont="1" applyFill="1" applyBorder="1" applyAlignment="1">
      <alignment horizontal="center" vertical="top"/>
    </xf>
    <xf numFmtId="0" fontId="2" fillId="3" borderId="12" xfId="0" applyFont="1" applyFill="1" applyBorder="1" applyAlignment="1">
      <alignment horizontal="center" vertical="center"/>
    </xf>
    <xf numFmtId="0" fontId="17" fillId="3" borderId="12" xfId="0" applyFont="1" applyFill="1" applyBorder="1" applyAlignment="1">
      <alignment horizontal="center" vertical="center"/>
    </xf>
    <xf numFmtId="0" fontId="0" fillId="0" borderId="12" xfId="0" applyFill="1" applyBorder="1" applyAlignment="1">
      <alignment horizontal="center" vertical="top"/>
    </xf>
    <xf numFmtId="0" fontId="17" fillId="0" borderId="12" xfId="0" applyFont="1" applyFill="1" applyBorder="1" applyAlignment="1">
      <alignment horizontal="center" vertical="center" wrapText="1"/>
    </xf>
    <xf numFmtId="0" fontId="11" fillId="0" borderId="13" xfId="0" applyFont="1" applyFill="1" applyBorder="1" applyAlignment="1">
      <alignment horizontal="center" vertical="top" wrapText="1"/>
    </xf>
    <xf numFmtId="0" fontId="11" fillId="0" borderId="13" xfId="0" applyFont="1" applyFill="1" applyBorder="1" applyAlignment="1">
      <alignment horizontal="center" vertical="top"/>
    </xf>
    <xf numFmtId="0" fontId="4" fillId="0" borderId="2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20"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2" xfId="0" applyFont="1" applyFill="1" applyBorder="1" applyAlignment="1">
      <alignment horizontal="center" vertical="center"/>
    </xf>
    <xf numFmtId="0" fontId="13" fillId="0" borderId="21" xfId="0" applyFont="1" applyFill="1" applyBorder="1" applyAlignment="1">
      <alignment horizontal="center" vertical="top"/>
    </xf>
    <xf numFmtId="0" fontId="13" fillId="0" borderId="17" xfId="0" applyFont="1" applyFill="1" applyBorder="1" applyAlignment="1">
      <alignment horizontal="center" vertical="top"/>
    </xf>
    <xf numFmtId="0" fontId="15" fillId="0" borderId="17" xfId="0" applyFont="1" applyFill="1" applyBorder="1" applyAlignment="1">
      <alignment horizontal="center" vertical="top"/>
    </xf>
    <xf numFmtId="0" fontId="15" fillId="0" borderId="18" xfId="0" applyFont="1" applyFill="1" applyBorder="1" applyAlignment="1">
      <alignment horizontal="center" vertical="top"/>
    </xf>
    <xf numFmtId="0" fontId="15" fillId="0" borderId="19" xfId="0" applyFont="1" applyFill="1" applyBorder="1" applyAlignment="1">
      <alignment horizontal="center" vertical="top"/>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9" xfId="0" applyFont="1" applyFill="1" applyBorder="1" applyAlignment="1">
      <alignment horizontal="center" vertical="center"/>
    </xf>
    <xf numFmtId="0" fontId="20" fillId="0" borderId="15" xfId="0" applyFont="1" applyFill="1" applyBorder="1" applyAlignment="1">
      <alignment horizontal="center" vertical="top"/>
    </xf>
    <xf numFmtId="0" fontId="15" fillId="0" borderId="0" xfId="0" applyFont="1" applyFill="1" applyBorder="1" applyAlignment="1">
      <alignment horizontal="center" vertical="center"/>
    </xf>
    <xf numFmtId="0" fontId="14" fillId="0" borderId="23" xfId="0" applyFont="1" applyFill="1" applyBorder="1" applyAlignment="1">
      <alignment horizontal="left" vertical="top" wrapText="1"/>
    </xf>
    <xf numFmtId="0" fontId="14" fillId="0" borderId="13" xfId="0" applyFont="1" applyFill="1" applyBorder="1" applyAlignment="1">
      <alignment horizontal="left" vertical="top"/>
    </xf>
    <xf numFmtId="0" fontId="14" fillId="0" borderId="24" xfId="0" applyFont="1" applyFill="1" applyBorder="1" applyAlignment="1">
      <alignment horizontal="left" vertical="top"/>
    </xf>
    <xf numFmtId="0" fontId="14" fillId="0" borderId="27" xfId="0" applyFont="1" applyFill="1" applyBorder="1" applyAlignment="1">
      <alignment horizontal="left" vertical="top"/>
    </xf>
    <xf numFmtId="0" fontId="14" fillId="0" borderId="15" xfId="0" applyFont="1" applyFill="1" applyBorder="1" applyAlignment="1">
      <alignment horizontal="left" vertical="top"/>
    </xf>
    <xf numFmtId="0" fontId="14" fillId="0" borderId="28" xfId="0" applyFont="1" applyFill="1" applyBorder="1" applyAlignment="1">
      <alignment horizontal="left" vertical="top"/>
    </xf>
    <xf numFmtId="0" fontId="20" fillId="0" borderId="20" xfId="0" applyFont="1" applyFill="1" applyBorder="1" applyAlignment="1">
      <alignment horizontal="center" vertical="top"/>
    </xf>
    <xf numFmtId="0" fontId="20" fillId="0" borderId="22" xfId="0" applyFont="1" applyFill="1" applyBorder="1" applyAlignment="1">
      <alignment horizontal="center" vertical="top"/>
    </xf>
    <xf numFmtId="0" fontId="12" fillId="0" borderId="12" xfId="0" applyFont="1" applyFill="1" applyBorder="1" applyAlignment="1">
      <alignment horizontal="center" vertical="center" wrapText="1"/>
    </xf>
    <xf numFmtId="0" fontId="5" fillId="3" borderId="12" xfId="0" applyFont="1" applyFill="1" applyBorder="1" applyAlignment="1">
      <alignment horizontal="left" vertical="top"/>
    </xf>
    <xf numFmtId="0" fontId="20" fillId="0" borderId="4" xfId="0" applyFont="1" applyFill="1" applyBorder="1" applyAlignment="1">
      <alignment horizontal="center" wrapText="1"/>
    </xf>
    <xf numFmtId="0" fontId="20" fillId="0" borderId="6" xfId="0" applyFont="1" applyFill="1" applyBorder="1" applyAlignment="1">
      <alignment horizont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1" xfId="0" applyFont="1" applyFill="1" applyBorder="1" applyAlignment="1">
      <alignment horizontal="center" wrapText="1"/>
    </xf>
    <xf numFmtId="0" fontId="20" fillId="0" borderId="42" xfId="0" applyFont="1" applyFill="1" applyBorder="1" applyAlignment="1">
      <alignment horizontal="center" wrapText="1"/>
    </xf>
    <xf numFmtId="0" fontId="13" fillId="0" borderId="12" xfId="0" applyFont="1" applyFill="1" applyBorder="1" applyAlignment="1">
      <alignment horizontal="center" vertical="center" wrapText="1"/>
    </xf>
    <xf numFmtId="0" fontId="4" fillId="0" borderId="12" xfId="0" applyFont="1" applyFill="1" applyBorder="1" applyAlignment="1">
      <alignment horizontal="left" vertical="top" wrapText="1"/>
    </xf>
    <xf numFmtId="0" fontId="13" fillId="0" borderId="12" xfId="0" applyFont="1" applyFill="1" applyBorder="1" applyAlignment="1">
      <alignment horizontal="left" vertical="top" wrapText="1"/>
    </xf>
    <xf numFmtId="0" fontId="6" fillId="0" borderId="0" xfId="0" applyFont="1" applyFill="1" applyBorder="1" applyAlignment="1">
      <alignment horizontal="center" vertical="top"/>
    </xf>
    <xf numFmtId="0" fontId="2" fillId="0" borderId="12" xfId="0" applyFont="1" applyFill="1" applyBorder="1" applyAlignment="1">
      <alignment horizontal="center" vertical="center"/>
    </xf>
    <xf numFmtId="0" fontId="3"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1" fontId="2" fillId="2" borderId="4" xfId="0" applyNumberFormat="1" applyFont="1" applyFill="1" applyBorder="1" applyAlignment="1">
      <alignment horizontal="center" vertical="center" shrinkToFit="1"/>
    </xf>
    <xf numFmtId="1" fontId="2" fillId="2" borderId="6" xfId="0" applyNumberFormat="1" applyFont="1" applyFill="1" applyBorder="1" applyAlignment="1">
      <alignment horizontal="center" vertical="center" shrinkToFit="1"/>
    </xf>
    <xf numFmtId="0" fontId="2" fillId="0" borderId="12" xfId="0" applyFont="1" applyFill="1" applyBorder="1" applyAlignment="1">
      <alignment horizontal="left" vertical="center"/>
    </xf>
    <xf numFmtId="0" fontId="2" fillId="0" borderId="12" xfId="0" applyFont="1" applyFill="1" applyBorder="1" applyAlignment="1">
      <alignment horizontal="center" vertical="top"/>
    </xf>
    <xf numFmtId="0" fontId="17" fillId="0" borderId="12" xfId="0" applyFont="1" applyFill="1" applyBorder="1" applyAlignment="1">
      <alignment horizontal="left" vertical="center"/>
    </xf>
    <xf numFmtId="0" fontId="12" fillId="0" borderId="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7" xfId="0" applyFill="1" applyBorder="1" applyAlignment="1">
      <alignment horizontal="center" wrapText="1"/>
    </xf>
    <xf numFmtId="0" fontId="0" fillId="0" borderId="19" xfId="0" applyFill="1" applyBorder="1" applyAlignment="1">
      <alignment horizontal="center" wrapText="1"/>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30" xfId="0" applyFill="1" applyBorder="1" applyAlignment="1">
      <alignment horizontal="center" wrapText="1"/>
    </xf>
    <xf numFmtId="0" fontId="0" fillId="0" borderId="44" xfId="0" applyFill="1" applyBorder="1" applyAlignment="1">
      <alignment horizontal="center" wrapText="1"/>
    </xf>
    <xf numFmtId="0" fontId="0" fillId="0" borderId="22" xfId="0" applyFill="1" applyBorder="1" applyAlignment="1">
      <alignment horizontal="center" wrapText="1"/>
    </xf>
    <xf numFmtId="0" fontId="0" fillId="0" borderId="12" xfId="0" applyFill="1" applyBorder="1" applyAlignment="1">
      <alignment horizontal="center" wrapText="1"/>
    </xf>
    <xf numFmtId="0" fontId="4" fillId="0" borderId="23"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8" xfId="0" applyFont="1" applyFill="1" applyBorder="1" applyAlignment="1">
      <alignment horizontal="left" vertical="top" wrapText="1"/>
    </xf>
    <xf numFmtId="0" fontId="6" fillId="0" borderId="12" xfId="0" applyFont="1" applyFill="1" applyBorder="1" applyAlignment="1">
      <alignment horizontal="center" vertical="top"/>
    </xf>
    <xf numFmtId="0" fontId="14" fillId="0" borderId="2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7" fillId="3" borderId="20" xfId="0" applyFont="1" applyFill="1" applyBorder="1" applyAlignment="1">
      <alignment horizontal="center" vertical="top" wrapText="1"/>
    </xf>
    <xf numFmtId="0" fontId="17" fillId="3" borderId="22" xfId="0" applyFont="1" applyFill="1" applyBorder="1" applyAlignment="1">
      <alignment horizontal="center" vertical="top" wrapText="1"/>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0" fillId="0" borderId="18" xfId="0" applyFill="1" applyBorder="1" applyAlignment="1">
      <alignment horizontal="center" vertical="top"/>
    </xf>
    <xf numFmtId="0" fontId="0" fillId="0" borderId="17" xfId="0" applyFill="1" applyBorder="1" applyAlignment="1">
      <alignment horizontal="center" vertical="top" wrapText="1"/>
    </xf>
    <xf numFmtId="0" fontId="0" fillId="0" borderId="19" xfId="0" applyFill="1" applyBorder="1" applyAlignment="1">
      <alignment horizontal="center" vertical="top" wrapText="1"/>
    </xf>
    <xf numFmtId="0" fontId="0" fillId="0" borderId="18" xfId="0" applyFill="1" applyBorder="1" applyAlignment="1">
      <alignment horizontal="center" vertical="top" wrapText="1"/>
    </xf>
    <xf numFmtId="0" fontId="7" fillId="0" borderId="31" xfId="0" applyFont="1" applyFill="1" applyBorder="1" applyAlignment="1">
      <alignment horizontal="center" vertical="top" wrapText="1"/>
    </xf>
    <xf numFmtId="0" fontId="7" fillId="0" borderId="32"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31" xfId="0" applyFont="1" applyFill="1" applyBorder="1" applyAlignment="1">
      <alignment horizontal="center" vertical="top"/>
    </xf>
    <xf numFmtId="0" fontId="7" fillId="0" borderId="33" xfId="0" applyFont="1" applyFill="1" applyBorder="1" applyAlignment="1">
      <alignment horizontal="center" vertical="top"/>
    </xf>
    <xf numFmtId="0" fontId="0" fillId="0" borderId="31" xfId="0" applyFill="1" applyBorder="1" applyAlignment="1">
      <alignment horizontal="center" vertical="top"/>
    </xf>
    <xf numFmtId="0" fontId="0" fillId="0" borderId="33" xfId="0" applyFill="1" applyBorder="1" applyAlignment="1">
      <alignment horizontal="center" vertical="top"/>
    </xf>
    <xf numFmtId="0" fontId="7" fillId="0" borderId="0" xfId="0" applyFont="1" applyFill="1" applyBorder="1" applyAlignment="1">
      <alignment horizontal="center" vertical="center" textRotation="90"/>
    </xf>
    <xf numFmtId="0" fontId="0" fillId="0" borderId="0" xfId="0" applyFill="1" applyBorder="1" applyAlignment="1">
      <alignment horizontal="center" vertical="center" textRotation="90"/>
    </xf>
    <xf numFmtId="0" fontId="7" fillId="0" borderId="32" xfId="0" applyFont="1" applyFill="1" applyBorder="1" applyAlignment="1">
      <alignment horizontal="center" vertical="top"/>
    </xf>
    <xf numFmtId="0" fontId="0" fillId="0" borderId="32" xfId="0" applyFill="1" applyBorder="1" applyAlignment="1">
      <alignment horizontal="center" vertical="top"/>
    </xf>
    <xf numFmtId="0" fontId="0" fillId="0" borderId="20" xfId="0" applyFill="1" applyBorder="1" applyAlignment="1">
      <alignment horizontal="center" vertical="top" wrapText="1"/>
    </xf>
    <xf numFmtId="0" fontId="0" fillId="0" borderId="31" xfId="0" applyFill="1" applyBorder="1" applyAlignment="1">
      <alignment horizontal="center" vertical="top" wrapText="1"/>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0" fontId="0" fillId="0" borderId="0" xfId="0" applyFill="1" applyBorder="1" applyAlignment="1">
      <alignment horizontal="center" vertical="top"/>
    </xf>
    <xf numFmtId="0" fontId="7" fillId="0" borderId="0" xfId="0" applyFont="1" applyFill="1" applyBorder="1" applyAlignment="1">
      <alignment horizontal="center" vertical="top"/>
    </xf>
    <xf numFmtId="0" fontId="0" fillId="0" borderId="15" xfId="0" applyFill="1" applyBorder="1" applyAlignment="1">
      <alignment horizontal="center" vertical="top"/>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center" vertical="center" textRotation="9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38101</xdr:colOff>
      <xdr:row>3</xdr:row>
      <xdr:rowOff>30536</xdr:rowOff>
    </xdr:from>
    <xdr:to>
      <xdr:col>13</xdr:col>
      <xdr:colOff>958216</xdr:colOff>
      <xdr:row>6</xdr:row>
      <xdr:rowOff>99059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9701" y="365816"/>
          <a:ext cx="1508760" cy="434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6708</xdr:colOff>
      <xdr:row>3</xdr:row>
      <xdr:rowOff>1462288</xdr:rowOff>
    </xdr:from>
    <xdr:to>
      <xdr:col>38</xdr:col>
      <xdr:colOff>6708</xdr:colOff>
      <xdr:row>3</xdr:row>
      <xdr:rowOff>1676936</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3450888" y="2148088"/>
          <a:ext cx="792480" cy="214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38</xdr:col>
      <xdr:colOff>13416</xdr:colOff>
      <xdr:row>3</xdr:row>
      <xdr:rowOff>1462289</xdr:rowOff>
    </xdr:from>
    <xdr:to>
      <xdr:col>39</xdr:col>
      <xdr:colOff>13416</xdr:colOff>
      <xdr:row>3</xdr:row>
      <xdr:rowOff>1676937</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34250076" y="2148089"/>
          <a:ext cx="792480" cy="214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39</xdr:col>
      <xdr:colOff>13416</xdr:colOff>
      <xdr:row>3</xdr:row>
      <xdr:rowOff>1468996</xdr:rowOff>
    </xdr:from>
    <xdr:to>
      <xdr:col>40</xdr:col>
      <xdr:colOff>13416</xdr:colOff>
      <xdr:row>4</xdr:row>
      <xdr:rowOff>0</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35042556" y="2154796"/>
          <a:ext cx="792480" cy="215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3</xdr:row>
      <xdr:rowOff>1467119</xdr:rowOff>
    </xdr:from>
    <xdr:to>
      <xdr:col>41</xdr:col>
      <xdr:colOff>4829</xdr:colOff>
      <xdr:row>3</xdr:row>
      <xdr:rowOff>1681767</xdr:rowOff>
    </xdr:to>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35826450" y="2152919"/>
          <a:ext cx="792479" cy="214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4830</xdr:colOff>
      <xdr:row>3</xdr:row>
      <xdr:rowOff>1467119</xdr:rowOff>
    </xdr:from>
    <xdr:to>
      <xdr:col>41</xdr:col>
      <xdr:colOff>4829</xdr:colOff>
      <xdr:row>3</xdr:row>
      <xdr:rowOff>1681767</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4960620" y="193955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3</xdr:row>
      <xdr:rowOff>1468996</xdr:rowOff>
    </xdr:from>
    <xdr:to>
      <xdr:col>41</xdr:col>
      <xdr:colOff>13416</xdr:colOff>
      <xdr:row>4</xdr:row>
      <xdr:rowOff>0</xdr:rowOff>
    </xdr:to>
    <xdr:sp macro="" textlink="">
      <xdr:nvSpPr>
        <xdr:cNvPr id="7" name="CuadroTexto 3">
          <a:extLst>
            <a:ext uri="{FF2B5EF4-FFF2-40B4-BE49-F238E27FC236}">
              <a16:creationId xmlns:a16="http://schemas.microsoft.com/office/drawing/2014/main" id="{00000000-0008-0000-0100-000007000000}"/>
            </a:ext>
          </a:extLst>
        </xdr:cNvPr>
        <xdr:cNvSpPr txBox="1"/>
      </xdr:nvSpPr>
      <xdr:spPr>
        <a:xfrm>
          <a:off x="4960620" y="194143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4</xdr:row>
      <xdr:rowOff>1467119</xdr:rowOff>
    </xdr:from>
    <xdr:to>
      <xdr:col>41</xdr:col>
      <xdr:colOff>4829</xdr:colOff>
      <xdr:row>4</xdr:row>
      <xdr:rowOff>1681767</xdr:rowOff>
    </xdr:to>
    <xdr:sp macro="" textlink="">
      <xdr:nvSpPr>
        <xdr:cNvPr id="8" name="CuadroTexto 4">
          <a:extLst>
            <a:ext uri="{FF2B5EF4-FFF2-40B4-BE49-F238E27FC236}">
              <a16:creationId xmlns:a16="http://schemas.microsoft.com/office/drawing/2014/main" id="{00000000-0008-0000-0100-000008000000}"/>
            </a:ext>
          </a:extLst>
        </xdr:cNvPr>
        <xdr:cNvSpPr txBox="1"/>
      </xdr:nvSpPr>
      <xdr:spPr>
        <a:xfrm>
          <a:off x="4960620" y="212243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4</xdr:row>
      <xdr:rowOff>1468996</xdr:rowOff>
    </xdr:from>
    <xdr:to>
      <xdr:col>41</xdr:col>
      <xdr:colOff>13416</xdr:colOff>
      <xdr:row>5</xdr:row>
      <xdr:rowOff>0</xdr:rowOff>
    </xdr:to>
    <xdr:sp macro="" textlink="">
      <xdr:nvSpPr>
        <xdr:cNvPr id="9" name="CuadroTexto 3">
          <a:extLst>
            <a:ext uri="{FF2B5EF4-FFF2-40B4-BE49-F238E27FC236}">
              <a16:creationId xmlns:a16="http://schemas.microsoft.com/office/drawing/2014/main" id="{00000000-0008-0000-0100-000009000000}"/>
            </a:ext>
          </a:extLst>
        </xdr:cNvPr>
        <xdr:cNvSpPr txBox="1"/>
      </xdr:nvSpPr>
      <xdr:spPr>
        <a:xfrm>
          <a:off x="4960620" y="212431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5</xdr:row>
      <xdr:rowOff>1467119</xdr:rowOff>
    </xdr:from>
    <xdr:to>
      <xdr:col>41</xdr:col>
      <xdr:colOff>4829</xdr:colOff>
      <xdr:row>5</xdr:row>
      <xdr:rowOff>1681767</xdr:rowOff>
    </xdr:to>
    <xdr:sp macro="" textlink="">
      <xdr:nvSpPr>
        <xdr:cNvPr id="10" name="CuadroTexto 4">
          <a:extLst>
            <a:ext uri="{FF2B5EF4-FFF2-40B4-BE49-F238E27FC236}">
              <a16:creationId xmlns:a16="http://schemas.microsoft.com/office/drawing/2014/main" id="{00000000-0008-0000-0100-00000A000000}"/>
            </a:ext>
          </a:extLst>
        </xdr:cNvPr>
        <xdr:cNvSpPr txBox="1"/>
      </xdr:nvSpPr>
      <xdr:spPr>
        <a:xfrm>
          <a:off x="4960620" y="230531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5</xdr:row>
      <xdr:rowOff>1468996</xdr:rowOff>
    </xdr:from>
    <xdr:to>
      <xdr:col>41</xdr:col>
      <xdr:colOff>13416</xdr:colOff>
      <xdr:row>6</xdr:row>
      <xdr:rowOff>0</xdr:rowOff>
    </xdr:to>
    <xdr:sp macro="" textlink="">
      <xdr:nvSpPr>
        <xdr:cNvPr id="11" name="CuadroTexto 3">
          <a:extLst>
            <a:ext uri="{FF2B5EF4-FFF2-40B4-BE49-F238E27FC236}">
              <a16:creationId xmlns:a16="http://schemas.microsoft.com/office/drawing/2014/main" id="{00000000-0008-0000-0100-00000B000000}"/>
            </a:ext>
          </a:extLst>
        </xdr:cNvPr>
        <xdr:cNvSpPr txBox="1"/>
      </xdr:nvSpPr>
      <xdr:spPr>
        <a:xfrm>
          <a:off x="4960620" y="230719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6</xdr:row>
      <xdr:rowOff>1467119</xdr:rowOff>
    </xdr:from>
    <xdr:to>
      <xdr:col>41</xdr:col>
      <xdr:colOff>4829</xdr:colOff>
      <xdr:row>6</xdr:row>
      <xdr:rowOff>1681767</xdr:rowOff>
    </xdr:to>
    <xdr:sp macro="" textlink="">
      <xdr:nvSpPr>
        <xdr:cNvPr id="12" name="CuadroTexto 4">
          <a:extLst>
            <a:ext uri="{FF2B5EF4-FFF2-40B4-BE49-F238E27FC236}">
              <a16:creationId xmlns:a16="http://schemas.microsoft.com/office/drawing/2014/main" id="{00000000-0008-0000-0100-00000C000000}"/>
            </a:ext>
          </a:extLst>
        </xdr:cNvPr>
        <xdr:cNvSpPr txBox="1"/>
      </xdr:nvSpPr>
      <xdr:spPr>
        <a:xfrm>
          <a:off x="4960620" y="248819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6</xdr:row>
      <xdr:rowOff>1468996</xdr:rowOff>
    </xdr:from>
    <xdr:to>
      <xdr:col>41</xdr:col>
      <xdr:colOff>13416</xdr:colOff>
      <xdr:row>7</xdr:row>
      <xdr:rowOff>0</xdr:rowOff>
    </xdr:to>
    <xdr:sp macro="" textlink="">
      <xdr:nvSpPr>
        <xdr:cNvPr id="13" name="CuadroTexto 3">
          <a:extLst>
            <a:ext uri="{FF2B5EF4-FFF2-40B4-BE49-F238E27FC236}">
              <a16:creationId xmlns:a16="http://schemas.microsoft.com/office/drawing/2014/main" id="{00000000-0008-0000-0100-00000D000000}"/>
            </a:ext>
          </a:extLst>
        </xdr:cNvPr>
        <xdr:cNvSpPr txBox="1"/>
      </xdr:nvSpPr>
      <xdr:spPr>
        <a:xfrm>
          <a:off x="4960620" y="249007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7</xdr:row>
      <xdr:rowOff>1467119</xdr:rowOff>
    </xdr:from>
    <xdr:to>
      <xdr:col>41</xdr:col>
      <xdr:colOff>4829</xdr:colOff>
      <xdr:row>7</xdr:row>
      <xdr:rowOff>1681767</xdr:rowOff>
    </xdr:to>
    <xdr:sp macro="" textlink="">
      <xdr:nvSpPr>
        <xdr:cNvPr id="14" name="CuadroTexto 4">
          <a:extLst>
            <a:ext uri="{FF2B5EF4-FFF2-40B4-BE49-F238E27FC236}">
              <a16:creationId xmlns:a16="http://schemas.microsoft.com/office/drawing/2014/main" id="{00000000-0008-0000-0100-00000E000000}"/>
            </a:ext>
          </a:extLst>
        </xdr:cNvPr>
        <xdr:cNvSpPr txBox="1"/>
      </xdr:nvSpPr>
      <xdr:spPr>
        <a:xfrm>
          <a:off x="4960620" y="267107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7</xdr:row>
      <xdr:rowOff>1468996</xdr:rowOff>
    </xdr:from>
    <xdr:to>
      <xdr:col>41</xdr:col>
      <xdr:colOff>13416</xdr:colOff>
      <xdr:row>8</xdr:row>
      <xdr:rowOff>0</xdr:rowOff>
    </xdr:to>
    <xdr:sp macro="" textlink="">
      <xdr:nvSpPr>
        <xdr:cNvPr id="15" name="CuadroTexto 3">
          <a:extLst>
            <a:ext uri="{FF2B5EF4-FFF2-40B4-BE49-F238E27FC236}">
              <a16:creationId xmlns:a16="http://schemas.microsoft.com/office/drawing/2014/main" id="{00000000-0008-0000-0100-00000F000000}"/>
            </a:ext>
          </a:extLst>
        </xdr:cNvPr>
        <xdr:cNvSpPr txBox="1"/>
      </xdr:nvSpPr>
      <xdr:spPr>
        <a:xfrm>
          <a:off x="4960620" y="267295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12</xdr:row>
      <xdr:rowOff>1467119</xdr:rowOff>
    </xdr:from>
    <xdr:to>
      <xdr:col>41</xdr:col>
      <xdr:colOff>4829</xdr:colOff>
      <xdr:row>12</xdr:row>
      <xdr:rowOff>1681767</xdr:rowOff>
    </xdr:to>
    <xdr:sp macro="" textlink="">
      <xdr:nvSpPr>
        <xdr:cNvPr id="16" name="CuadroTexto 4">
          <a:extLst>
            <a:ext uri="{FF2B5EF4-FFF2-40B4-BE49-F238E27FC236}">
              <a16:creationId xmlns:a16="http://schemas.microsoft.com/office/drawing/2014/main" id="{00000000-0008-0000-0100-000010000000}"/>
            </a:ext>
          </a:extLst>
        </xdr:cNvPr>
        <xdr:cNvSpPr txBox="1"/>
      </xdr:nvSpPr>
      <xdr:spPr>
        <a:xfrm>
          <a:off x="4960620" y="285395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12</xdr:row>
      <xdr:rowOff>1468996</xdr:rowOff>
    </xdr:from>
    <xdr:to>
      <xdr:col>41</xdr:col>
      <xdr:colOff>13416</xdr:colOff>
      <xdr:row>13</xdr:row>
      <xdr:rowOff>0</xdr:rowOff>
    </xdr:to>
    <xdr:sp macro="" textlink="">
      <xdr:nvSpPr>
        <xdr:cNvPr id="17" name="CuadroTexto 3">
          <a:extLst>
            <a:ext uri="{FF2B5EF4-FFF2-40B4-BE49-F238E27FC236}">
              <a16:creationId xmlns:a16="http://schemas.microsoft.com/office/drawing/2014/main" id="{00000000-0008-0000-0100-000011000000}"/>
            </a:ext>
          </a:extLst>
        </xdr:cNvPr>
        <xdr:cNvSpPr txBox="1"/>
      </xdr:nvSpPr>
      <xdr:spPr>
        <a:xfrm>
          <a:off x="4960620" y="285583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9</xdr:row>
      <xdr:rowOff>1467119</xdr:rowOff>
    </xdr:from>
    <xdr:to>
      <xdr:col>41</xdr:col>
      <xdr:colOff>4829</xdr:colOff>
      <xdr:row>9</xdr:row>
      <xdr:rowOff>1681767</xdr:rowOff>
    </xdr:to>
    <xdr:sp macro="" textlink="">
      <xdr:nvSpPr>
        <xdr:cNvPr id="18" name="CuadroTexto 4">
          <a:extLst>
            <a:ext uri="{FF2B5EF4-FFF2-40B4-BE49-F238E27FC236}">
              <a16:creationId xmlns:a16="http://schemas.microsoft.com/office/drawing/2014/main" id="{00000000-0008-0000-0100-000012000000}"/>
            </a:ext>
          </a:extLst>
        </xdr:cNvPr>
        <xdr:cNvSpPr txBox="1"/>
      </xdr:nvSpPr>
      <xdr:spPr>
        <a:xfrm>
          <a:off x="4960620" y="303683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9</xdr:row>
      <xdr:rowOff>1468996</xdr:rowOff>
    </xdr:from>
    <xdr:to>
      <xdr:col>41</xdr:col>
      <xdr:colOff>13416</xdr:colOff>
      <xdr:row>10</xdr:row>
      <xdr:rowOff>0</xdr:rowOff>
    </xdr:to>
    <xdr:sp macro="" textlink="">
      <xdr:nvSpPr>
        <xdr:cNvPr id="19" name="CuadroTexto 3">
          <a:extLst>
            <a:ext uri="{FF2B5EF4-FFF2-40B4-BE49-F238E27FC236}">
              <a16:creationId xmlns:a16="http://schemas.microsoft.com/office/drawing/2014/main" id="{00000000-0008-0000-0100-000013000000}"/>
            </a:ext>
          </a:extLst>
        </xdr:cNvPr>
        <xdr:cNvSpPr txBox="1"/>
      </xdr:nvSpPr>
      <xdr:spPr>
        <a:xfrm>
          <a:off x="4960620" y="303871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10</xdr:row>
      <xdr:rowOff>1467119</xdr:rowOff>
    </xdr:from>
    <xdr:to>
      <xdr:col>41</xdr:col>
      <xdr:colOff>4829</xdr:colOff>
      <xdr:row>10</xdr:row>
      <xdr:rowOff>1681767</xdr:rowOff>
    </xdr:to>
    <xdr:sp macro="" textlink="">
      <xdr:nvSpPr>
        <xdr:cNvPr id="20" name="CuadroTexto 4">
          <a:extLst>
            <a:ext uri="{FF2B5EF4-FFF2-40B4-BE49-F238E27FC236}">
              <a16:creationId xmlns:a16="http://schemas.microsoft.com/office/drawing/2014/main" id="{00000000-0008-0000-0100-000014000000}"/>
            </a:ext>
          </a:extLst>
        </xdr:cNvPr>
        <xdr:cNvSpPr txBox="1"/>
      </xdr:nvSpPr>
      <xdr:spPr>
        <a:xfrm>
          <a:off x="4960620" y="321971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10</xdr:row>
      <xdr:rowOff>1468996</xdr:rowOff>
    </xdr:from>
    <xdr:to>
      <xdr:col>41</xdr:col>
      <xdr:colOff>13416</xdr:colOff>
      <xdr:row>11</xdr:row>
      <xdr:rowOff>0</xdr:rowOff>
    </xdr:to>
    <xdr:sp macro="" textlink="">
      <xdr:nvSpPr>
        <xdr:cNvPr id="21" name="CuadroTexto 3">
          <a:extLst>
            <a:ext uri="{FF2B5EF4-FFF2-40B4-BE49-F238E27FC236}">
              <a16:creationId xmlns:a16="http://schemas.microsoft.com/office/drawing/2014/main" id="{00000000-0008-0000-0100-000015000000}"/>
            </a:ext>
          </a:extLst>
        </xdr:cNvPr>
        <xdr:cNvSpPr txBox="1"/>
      </xdr:nvSpPr>
      <xdr:spPr>
        <a:xfrm>
          <a:off x="4960620" y="322159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11</xdr:row>
      <xdr:rowOff>1467119</xdr:rowOff>
    </xdr:from>
    <xdr:to>
      <xdr:col>41</xdr:col>
      <xdr:colOff>4829</xdr:colOff>
      <xdr:row>11</xdr:row>
      <xdr:rowOff>1681767</xdr:rowOff>
    </xdr:to>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4960620" y="340259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11</xdr:row>
      <xdr:rowOff>1468996</xdr:rowOff>
    </xdr:from>
    <xdr:to>
      <xdr:col>41</xdr:col>
      <xdr:colOff>13416</xdr:colOff>
      <xdr:row>12</xdr:row>
      <xdr:rowOff>0</xdr:rowOff>
    </xdr:to>
    <xdr:sp macro="" textlink="">
      <xdr:nvSpPr>
        <xdr:cNvPr id="23" name="CuadroTexto 3">
          <a:extLst>
            <a:ext uri="{FF2B5EF4-FFF2-40B4-BE49-F238E27FC236}">
              <a16:creationId xmlns:a16="http://schemas.microsoft.com/office/drawing/2014/main" id="{00000000-0008-0000-0100-000017000000}"/>
            </a:ext>
          </a:extLst>
        </xdr:cNvPr>
        <xdr:cNvSpPr txBox="1"/>
      </xdr:nvSpPr>
      <xdr:spPr>
        <a:xfrm>
          <a:off x="4960620" y="340447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12</xdr:row>
      <xdr:rowOff>1467119</xdr:rowOff>
    </xdr:from>
    <xdr:to>
      <xdr:col>41</xdr:col>
      <xdr:colOff>4829</xdr:colOff>
      <xdr:row>12</xdr:row>
      <xdr:rowOff>1681767</xdr:rowOff>
    </xdr:to>
    <xdr:sp macro="" textlink="">
      <xdr:nvSpPr>
        <xdr:cNvPr id="24" name="CuadroTexto 4">
          <a:extLst>
            <a:ext uri="{FF2B5EF4-FFF2-40B4-BE49-F238E27FC236}">
              <a16:creationId xmlns:a16="http://schemas.microsoft.com/office/drawing/2014/main" id="{00000000-0008-0000-0100-000018000000}"/>
            </a:ext>
          </a:extLst>
        </xdr:cNvPr>
        <xdr:cNvSpPr txBox="1"/>
      </xdr:nvSpPr>
      <xdr:spPr>
        <a:xfrm>
          <a:off x="4960620" y="358547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12</xdr:row>
      <xdr:rowOff>1468996</xdr:rowOff>
    </xdr:from>
    <xdr:to>
      <xdr:col>41</xdr:col>
      <xdr:colOff>13416</xdr:colOff>
      <xdr:row>13</xdr:row>
      <xdr:rowOff>0</xdr:rowOff>
    </xdr:to>
    <xdr:sp macro="" textlink="">
      <xdr:nvSpPr>
        <xdr:cNvPr id="25" name="CuadroTexto 3">
          <a:extLst>
            <a:ext uri="{FF2B5EF4-FFF2-40B4-BE49-F238E27FC236}">
              <a16:creationId xmlns:a16="http://schemas.microsoft.com/office/drawing/2014/main" id="{00000000-0008-0000-0100-000019000000}"/>
            </a:ext>
          </a:extLst>
        </xdr:cNvPr>
        <xdr:cNvSpPr txBox="1"/>
      </xdr:nvSpPr>
      <xdr:spPr>
        <a:xfrm>
          <a:off x="4960620" y="358735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30</xdr:row>
      <xdr:rowOff>1467119</xdr:rowOff>
    </xdr:from>
    <xdr:to>
      <xdr:col>41</xdr:col>
      <xdr:colOff>4829</xdr:colOff>
      <xdr:row>30</xdr:row>
      <xdr:rowOff>1681767</xdr:rowOff>
    </xdr:to>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4960620" y="687731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30</xdr:row>
      <xdr:rowOff>1468996</xdr:rowOff>
    </xdr:from>
    <xdr:to>
      <xdr:col>41</xdr:col>
      <xdr:colOff>13416</xdr:colOff>
      <xdr:row>31</xdr:row>
      <xdr:rowOff>0</xdr:rowOff>
    </xdr:to>
    <xdr:sp macro="" textlink="">
      <xdr:nvSpPr>
        <xdr:cNvPr id="27" name="CuadroTexto 3">
          <a:extLst>
            <a:ext uri="{FF2B5EF4-FFF2-40B4-BE49-F238E27FC236}">
              <a16:creationId xmlns:a16="http://schemas.microsoft.com/office/drawing/2014/main" id="{00000000-0008-0000-0100-00001B000000}"/>
            </a:ext>
          </a:extLst>
        </xdr:cNvPr>
        <xdr:cNvSpPr txBox="1"/>
      </xdr:nvSpPr>
      <xdr:spPr>
        <a:xfrm>
          <a:off x="4960620" y="687919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31</xdr:row>
      <xdr:rowOff>1467119</xdr:rowOff>
    </xdr:from>
    <xdr:to>
      <xdr:col>41</xdr:col>
      <xdr:colOff>4829</xdr:colOff>
      <xdr:row>31</xdr:row>
      <xdr:rowOff>1681767</xdr:rowOff>
    </xdr:to>
    <xdr:sp macro="" textlink="">
      <xdr:nvSpPr>
        <xdr:cNvPr id="28" name="CuadroTexto 4">
          <a:extLst>
            <a:ext uri="{FF2B5EF4-FFF2-40B4-BE49-F238E27FC236}">
              <a16:creationId xmlns:a16="http://schemas.microsoft.com/office/drawing/2014/main" id="{00000000-0008-0000-0100-00001C000000}"/>
            </a:ext>
          </a:extLst>
        </xdr:cNvPr>
        <xdr:cNvSpPr txBox="1"/>
      </xdr:nvSpPr>
      <xdr:spPr>
        <a:xfrm>
          <a:off x="4960620" y="706019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31</xdr:row>
      <xdr:rowOff>1468996</xdr:rowOff>
    </xdr:from>
    <xdr:to>
      <xdr:col>41</xdr:col>
      <xdr:colOff>13416</xdr:colOff>
      <xdr:row>32</xdr:row>
      <xdr:rowOff>0</xdr:rowOff>
    </xdr:to>
    <xdr:sp macro="" textlink="">
      <xdr:nvSpPr>
        <xdr:cNvPr id="29" name="CuadroTexto 3">
          <a:extLst>
            <a:ext uri="{FF2B5EF4-FFF2-40B4-BE49-F238E27FC236}">
              <a16:creationId xmlns:a16="http://schemas.microsoft.com/office/drawing/2014/main" id="{00000000-0008-0000-0100-00001D000000}"/>
            </a:ext>
          </a:extLst>
        </xdr:cNvPr>
        <xdr:cNvSpPr txBox="1"/>
      </xdr:nvSpPr>
      <xdr:spPr>
        <a:xfrm>
          <a:off x="4960620" y="706207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twoCellAnchor>
    <xdr:from>
      <xdr:col>40</xdr:col>
      <xdr:colOff>4830</xdr:colOff>
      <xdr:row>32</xdr:row>
      <xdr:rowOff>1467119</xdr:rowOff>
    </xdr:from>
    <xdr:to>
      <xdr:col>41</xdr:col>
      <xdr:colOff>4829</xdr:colOff>
      <xdr:row>32</xdr:row>
      <xdr:rowOff>1681767</xdr:rowOff>
    </xdr:to>
    <xdr:sp macro="" textlink="">
      <xdr:nvSpPr>
        <xdr:cNvPr id="30" name="CuadroTexto 4">
          <a:extLst>
            <a:ext uri="{FF2B5EF4-FFF2-40B4-BE49-F238E27FC236}">
              <a16:creationId xmlns:a16="http://schemas.microsoft.com/office/drawing/2014/main" id="{00000000-0008-0000-0100-00001E000000}"/>
            </a:ext>
          </a:extLst>
        </xdr:cNvPr>
        <xdr:cNvSpPr txBox="1"/>
      </xdr:nvSpPr>
      <xdr:spPr>
        <a:xfrm>
          <a:off x="4960620" y="7243079"/>
          <a:ext cx="4829" cy="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injustificadas</a:t>
          </a:r>
        </a:p>
      </xdr:txBody>
    </xdr:sp>
    <xdr:clientData/>
  </xdr:twoCellAnchor>
  <xdr:twoCellAnchor>
    <xdr:from>
      <xdr:col>40</xdr:col>
      <xdr:colOff>13416</xdr:colOff>
      <xdr:row>32</xdr:row>
      <xdr:rowOff>1468996</xdr:rowOff>
    </xdr:from>
    <xdr:to>
      <xdr:col>41</xdr:col>
      <xdr:colOff>13416</xdr:colOff>
      <xdr:row>33</xdr:row>
      <xdr:rowOff>0</xdr:rowOff>
    </xdr:to>
    <xdr:sp macro="" textlink="">
      <xdr:nvSpPr>
        <xdr:cNvPr id="31" name="CuadroTexto 3">
          <a:extLst>
            <a:ext uri="{FF2B5EF4-FFF2-40B4-BE49-F238E27FC236}">
              <a16:creationId xmlns:a16="http://schemas.microsoft.com/office/drawing/2014/main" id="{00000000-0008-0000-0100-00001F000000}"/>
            </a:ext>
          </a:extLst>
        </xdr:cNvPr>
        <xdr:cNvSpPr txBox="1"/>
      </xdr:nvSpPr>
      <xdr:spPr>
        <a:xfrm>
          <a:off x="4960620" y="7244956"/>
          <a:ext cx="13416" cy="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00"/>
            <a:t>justificadas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DOC.%202019/BOLETA%20DE%20NOTAS/BOLETAS/2&#18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ETA"/>
      <sheetName val="NOMINA "/>
    </sheetNames>
    <sheetDataSet>
      <sheetData sheetId="0">
        <row r="13">
          <cell r="A13" t="str">
            <v>Desarrollo Personal, Ciudanía y Cívica</v>
          </cell>
          <cell r="B13" t="str">
            <v>Construye su identidad.</v>
          </cell>
        </row>
        <row r="14">
          <cell r="B14" t="str">
            <v>Convive y participa democráticamente en la búsqueda del bien común.</v>
          </cell>
        </row>
        <row r="16">
          <cell r="A16" t="str">
            <v>Ciencias Sociales</v>
          </cell>
          <cell r="B16" t="str">
            <v>Construye interpretaciones históricas.</v>
          </cell>
        </row>
        <row r="17">
          <cell r="B17" t="str">
            <v>Gestiona responsablemente el espacio y el ambiente.</v>
          </cell>
        </row>
        <row r="18">
          <cell r="B18" t="str">
            <v>Gestiona responsablemente los recursos económicos.</v>
          </cell>
        </row>
        <row r="20">
          <cell r="A20" t="str">
            <v>Educacion para el Trabajo</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9"/>
  <sheetViews>
    <sheetView view="pageBreakPreview" topLeftCell="A2" zoomScale="272" zoomScaleNormal="88" zoomScaleSheetLayoutView="272" workbookViewId="0">
      <selection activeCell="B12" sqref="B12:E13"/>
    </sheetView>
  </sheetViews>
  <sheetFormatPr baseColWidth="10" defaultColWidth="8.83203125" defaultRowHeight="12.75" x14ac:dyDescent="0.2"/>
  <cols>
    <col min="1" max="1" width="11.5" customWidth="1"/>
    <col min="2" max="2" width="1.5" customWidth="1"/>
    <col min="3" max="3" width="11.5" customWidth="1"/>
    <col min="4" max="4" width="11.33203125" customWidth="1"/>
    <col min="5" max="5" width="7.5" customWidth="1"/>
    <col min="6" max="6" width="6.1640625" customWidth="1"/>
    <col min="7" max="7" width="3.5" customWidth="1"/>
    <col min="8" max="8" width="3.6640625" customWidth="1"/>
    <col min="9" max="10" width="6.1640625" customWidth="1"/>
    <col min="11" max="11" width="3.6640625" customWidth="1"/>
    <col min="12" max="12" width="3.33203125" customWidth="1"/>
    <col min="13" max="13" width="6.83203125" customWidth="1"/>
    <col min="14" max="14" width="16.83203125" customWidth="1"/>
    <col min="15" max="15" width="8.1640625" customWidth="1"/>
    <col min="16" max="16" width="5.33203125" customWidth="1"/>
    <col min="17" max="17" width="8.83203125" customWidth="1"/>
    <col min="18" max="18" width="9.33203125" customWidth="1"/>
    <col min="19" max="19" width="10.33203125" customWidth="1"/>
    <col min="20" max="20" width="1.83203125" customWidth="1"/>
    <col min="21" max="22" width="6.83203125" customWidth="1"/>
    <col min="23" max="23" width="7" customWidth="1"/>
    <col min="24" max="24" width="6" customWidth="1"/>
    <col min="25" max="25" width="6.5" customWidth="1"/>
    <col min="26" max="26" width="8.33203125" customWidth="1"/>
    <col min="27" max="27" width="14.1640625" customWidth="1"/>
  </cols>
  <sheetData>
    <row r="1" spans="1:29" hidden="1" x14ac:dyDescent="0.2"/>
    <row r="2" spans="1:29" x14ac:dyDescent="0.2">
      <c r="C2" s="203" t="s">
        <v>112</v>
      </c>
      <c r="D2" s="203"/>
      <c r="E2" s="203"/>
      <c r="F2" s="203"/>
      <c r="G2" s="203"/>
      <c r="H2" s="203"/>
      <c r="I2" s="203"/>
      <c r="J2" s="203"/>
      <c r="K2" s="203"/>
      <c r="L2" s="22"/>
      <c r="M2" s="22"/>
      <c r="AB2">
        <v>1</v>
      </c>
    </row>
    <row r="3" spans="1:29" x14ac:dyDescent="0.2">
      <c r="A3" s="148"/>
      <c r="C3" s="17"/>
      <c r="D3" s="17"/>
      <c r="E3" s="17"/>
      <c r="F3" s="17"/>
      <c r="G3" s="17"/>
      <c r="H3" s="17"/>
      <c r="I3" s="17"/>
      <c r="J3" s="17"/>
      <c r="K3" s="17"/>
      <c r="L3" s="22"/>
      <c r="M3" s="245"/>
      <c r="N3" s="245"/>
      <c r="P3" s="146" t="s">
        <v>6</v>
      </c>
      <c r="Q3" s="146"/>
      <c r="R3" s="147" t="s">
        <v>7</v>
      </c>
      <c r="S3" s="147"/>
      <c r="T3" s="147"/>
      <c r="U3" s="145" t="s">
        <v>8</v>
      </c>
      <c r="V3" s="145"/>
      <c r="W3" s="145"/>
      <c r="X3" s="145"/>
      <c r="Y3" s="255" t="s">
        <v>80</v>
      </c>
      <c r="Z3" s="116" t="s">
        <v>81</v>
      </c>
      <c r="AA3" s="116" t="s">
        <v>82</v>
      </c>
    </row>
    <row r="4" spans="1:29" ht="9.6" customHeight="1" x14ac:dyDescent="0.2">
      <c r="A4" s="148"/>
      <c r="C4" s="8" t="s">
        <v>1</v>
      </c>
      <c r="D4" s="73"/>
      <c r="E4" s="193" t="s">
        <v>21</v>
      </c>
      <c r="F4" s="193"/>
      <c r="G4" s="193"/>
      <c r="H4" s="213"/>
      <c r="I4" s="213"/>
      <c r="J4" s="213"/>
      <c r="K4" s="213"/>
      <c r="L4" s="36"/>
      <c r="M4" s="245"/>
      <c r="N4" s="245"/>
      <c r="P4" s="146"/>
      <c r="Q4" s="146"/>
      <c r="R4" s="147"/>
      <c r="S4" s="147"/>
      <c r="T4" s="147"/>
      <c r="U4" s="18">
        <v>1</v>
      </c>
      <c r="V4" s="18">
        <v>2</v>
      </c>
      <c r="W4" s="18">
        <v>3</v>
      </c>
      <c r="X4" s="18">
        <v>4</v>
      </c>
      <c r="Y4" s="256"/>
      <c r="Z4" s="116"/>
      <c r="AA4" s="116"/>
      <c r="AB4" s="6"/>
      <c r="AC4" s="6"/>
    </row>
    <row r="5" spans="1:29" ht="9.6" customHeight="1" x14ac:dyDescent="0.2">
      <c r="A5" s="148"/>
      <c r="C5" s="8" t="s">
        <v>3</v>
      </c>
      <c r="D5" s="73"/>
      <c r="E5" s="193" t="s">
        <v>22</v>
      </c>
      <c r="F5" s="193"/>
      <c r="G5" s="193"/>
      <c r="H5" s="213"/>
      <c r="I5" s="213"/>
      <c r="J5" s="213"/>
      <c r="K5" s="213"/>
      <c r="L5" s="36"/>
      <c r="M5" s="245"/>
      <c r="N5" s="245"/>
      <c r="P5" s="192" t="s">
        <v>63</v>
      </c>
      <c r="Q5" s="192"/>
      <c r="R5" s="152" t="s">
        <v>9</v>
      </c>
      <c r="S5" s="153"/>
      <c r="T5" s="154"/>
      <c r="U5" s="110" t="str">
        <f>VLOOKUP(AB2,'NOMINA '!A4:AP34,33,0)</f>
        <v>A</v>
      </c>
      <c r="V5" s="162">
        <f>VLOOKUP($AB$2,'NOMINA '!$A$2:BY33,69,FALSE)</f>
        <v>0</v>
      </c>
      <c r="W5" s="143"/>
      <c r="X5" s="143"/>
      <c r="Y5" s="143"/>
      <c r="Z5" s="143"/>
      <c r="AA5" s="143"/>
      <c r="AB5" s="6"/>
      <c r="AC5" s="6"/>
    </row>
    <row r="6" spans="1:29" ht="9.6" customHeight="1" x14ac:dyDescent="0.2">
      <c r="A6" s="148"/>
      <c r="C6" s="9" t="s">
        <v>2</v>
      </c>
      <c r="D6" s="213"/>
      <c r="E6" s="213"/>
      <c r="F6" s="213"/>
      <c r="G6" s="213"/>
      <c r="H6" s="213"/>
      <c r="I6" s="213"/>
      <c r="J6" s="213"/>
      <c r="K6" s="213"/>
      <c r="L6" s="36"/>
      <c r="M6" s="245"/>
      <c r="N6" s="245"/>
      <c r="P6" s="192"/>
      <c r="Q6" s="192"/>
      <c r="R6" s="155"/>
      <c r="S6" s="156"/>
      <c r="T6" s="157"/>
      <c r="U6" s="161"/>
      <c r="V6" s="163"/>
      <c r="W6" s="165"/>
      <c r="X6" s="165"/>
      <c r="Y6" s="165"/>
      <c r="Z6" s="165"/>
      <c r="AA6" s="165"/>
      <c r="AB6" s="6"/>
      <c r="AC6" s="6"/>
    </row>
    <row r="7" spans="1:29" ht="9.6" customHeight="1" x14ac:dyDescent="0.2">
      <c r="A7" s="148"/>
      <c r="C7" s="8" t="s">
        <v>4</v>
      </c>
      <c r="D7" s="66" t="str">
        <f>VLOOKUP(AB2,'NOMINA '!A4:AP34,2,0)</f>
        <v xml:space="preserve">PRIMERO </v>
      </c>
      <c r="E7" s="193" t="s">
        <v>23</v>
      </c>
      <c r="F7" s="193"/>
      <c r="G7" s="193"/>
      <c r="H7" s="214" t="str">
        <f>VLOOKUP(AB2,'NOMINA '!A4:AP34,3,0)</f>
        <v>C</v>
      </c>
      <c r="I7" s="214"/>
      <c r="J7" s="214"/>
      <c r="K7" s="214"/>
      <c r="L7" s="4"/>
      <c r="M7" s="245"/>
      <c r="N7" s="245"/>
      <c r="P7" s="192"/>
      <c r="Q7" s="192"/>
      <c r="R7" s="155"/>
      <c r="S7" s="156"/>
      <c r="T7" s="157"/>
      <c r="U7" s="161"/>
      <c r="V7" s="163"/>
      <c r="W7" s="165"/>
      <c r="X7" s="165"/>
      <c r="Y7" s="165"/>
      <c r="Z7" s="165"/>
      <c r="AA7" s="165"/>
      <c r="AB7" s="6"/>
      <c r="AC7" s="6"/>
    </row>
    <row r="8" spans="1:29" ht="13.9" customHeight="1" x14ac:dyDescent="0.2">
      <c r="A8" s="148"/>
      <c r="C8" s="10" t="s">
        <v>5</v>
      </c>
      <c r="D8" s="215">
        <f>VLOOKUP(AB2,'NOMINA '!A4:AP34,5,0)</f>
        <v>0</v>
      </c>
      <c r="E8" s="215"/>
      <c r="F8" s="215"/>
      <c r="G8" s="215"/>
      <c r="H8" s="215"/>
      <c r="I8" s="215"/>
      <c r="J8" s="215"/>
      <c r="K8" s="215"/>
      <c r="L8" s="4"/>
      <c r="M8" s="245"/>
      <c r="N8" s="245"/>
      <c r="P8" s="192"/>
      <c r="Q8" s="192"/>
      <c r="R8" s="158"/>
      <c r="S8" s="159"/>
      <c r="T8" s="160"/>
      <c r="U8" s="111"/>
      <c r="V8" s="164"/>
      <c r="W8" s="144"/>
      <c r="X8" s="144"/>
      <c r="Y8" s="144"/>
      <c r="Z8" s="165"/>
      <c r="AA8" s="165"/>
      <c r="AB8" s="6"/>
      <c r="AC8" s="6"/>
    </row>
    <row r="9" spans="1:29" ht="9.6" customHeight="1" x14ac:dyDescent="0.2">
      <c r="C9" s="9" t="s">
        <v>25</v>
      </c>
      <c r="D9" s="5"/>
      <c r="E9" s="193" t="s">
        <v>24</v>
      </c>
      <c r="F9" s="193"/>
      <c r="G9" s="193"/>
      <c r="H9" s="204">
        <f>VLOOKUP(AB2,'NOMINA '!A4:AP34,4,0)</f>
        <v>2355</v>
      </c>
      <c r="I9" s="204"/>
      <c r="J9" s="204"/>
      <c r="K9" s="204"/>
      <c r="L9" s="4"/>
      <c r="M9" s="4"/>
      <c r="N9" s="3"/>
      <c r="P9" s="192"/>
      <c r="Q9" s="192"/>
      <c r="R9" s="246" t="s">
        <v>10</v>
      </c>
      <c r="S9" s="247"/>
      <c r="T9" s="248"/>
      <c r="U9" s="110" t="str">
        <f>VLOOKUP(AB2,'NOMINA '!A4:AP34,34,0)</f>
        <v>A</v>
      </c>
      <c r="V9" s="257" t="str">
        <f>VLOOKUP($AB$2,'NOMINA '!$A$2:BY33,70,FALSE)</f>
        <v>A</v>
      </c>
      <c r="W9" s="143"/>
      <c r="X9" s="143"/>
      <c r="Y9" s="143"/>
      <c r="Z9" s="165"/>
      <c r="AA9" s="165"/>
      <c r="AB9" s="6"/>
      <c r="AC9" s="6"/>
    </row>
    <row r="10" spans="1:29" ht="3.6" customHeight="1" x14ac:dyDescent="0.2">
      <c r="C10" s="3"/>
      <c r="D10" s="3"/>
      <c r="E10" s="3"/>
      <c r="F10" s="3"/>
      <c r="G10" s="3"/>
      <c r="H10" s="4"/>
      <c r="I10" s="4"/>
      <c r="J10" s="4"/>
      <c r="K10" s="4"/>
      <c r="L10" s="4"/>
      <c r="M10" s="4"/>
      <c r="N10" s="3"/>
      <c r="P10" s="192"/>
      <c r="Q10" s="192"/>
      <c r="R10" s="249"/>
      <c r="S10" s="250"/>
      <c r="T10" s="251"/>
      <c r="U10" s="161"/>
      <c r="V10" s="258"/>
      <c r="W10" s="165"/>
      <c r="X10" s="165"/>
      <c r="Y10" s="165"/>
      <c r="Z10" s="165"/>
      <c r="AA10" s="165"/>
      <c r="AB10" s="6"/>
      <c r="AC10" s="6"/>
    </row>
    <row r="11" spans="1:29" ht="4.9000000000000004" customHeight="1" x14ac:dyDescent="0.2">
      <c r="P11" s="192"/>
      <c r="Q11" s="192"/>
      <c r="R11" s="249"/>
      <c r="S11" s="250"/>
      <c r="T11" s="251"/>
      <c r="U11" s="161"/>
      <c r="V11" s="258"/>
      <c r="W11" s="165"/>
      <c r="X11" s="165"/>
      <c r="Y11" s="165"/>
      <c r="Z11" s="165"/>
      <c r="AA11" s="165"/>
      <c r="AB11" s="6"/>
      <c r="AC11" s="6"/>
    </row>
    <row r="12" spans="1:29" ht="14.45" customHeight="1" x14ac:dyDescent="0.2">
      <c r="A12" s="219" t="s">
        <v>0</v>
      </c>
      <c r="B12" s="205" t="s">
        <v>7</v>
      </c>
      <c r="C12" s="206"/>
      <c r="D12" s="206"/>
      <c r="E12" s="207"/>
      <c r="F12" s="221" t="s">
        <v>8</v>
      </c>
      <c r="G12" s="222"/>
      <c r="H12" s="222"/>
      <c r="I12" s="222"/>
      <c r="J12" s="222"/>
      <c r="K12" s="116" t="s">
        <v>80</v>
      </c>
      <c r="L12" s="116"/>
      <c r="M12" s="116" t="s">
        <v>81</v>
      </c>
      <c r="N12" s="116" t="s">
        <v>82</v>
      </c>
      <c r="P12" s="192"/>
      <c r="Q12" s="192"/>
      <c r="R12" s="249"/>
      <c r="S12" s="250"/>
      <c r="T12" s="251"/>
      <c r="U12" s="161"/>
      <c r="V12" s="258"/>
      <c r="W12" s="165"/>
      <c r="X12" s="165"/>
      <c r="Y12" s="165"/>
      <c r="Z12" s="165"/>
      <c r="AA12" s="165"/>
      <c r="AB12" s="6"/>
      <c r="AC12" s="6"/>
    </row>
    <row r="13" spans="1:29" ht="13.9" customHeight="1" x14ac:dyDescent="0.2">
      <c r="A13" s="220"/>
      <c r="B13" s="208"/>
      <c r="C13" s="209"/>
      <c r="D13" s="209"/>
      <c r="E13" s="210"/>
      <c r="F13" s="11">
        <v>1</v>
      </c>
      <c r="G13" s="211">
        <v>2</v>
      </c>
      <c r="H13" s="212"/>
      <c r="I13" s="11">
        <v>3</v>
      </c>
      <c r="J13" s="24">
        <v>4</v>
      </c>
      <c r="K13" s="116"/>
      <c r="L13" s="116"/>
      <c r="M13" s="116"/>
      <c r="N13" s="116"/>
      <c r="P13" s="192"/>
      <c r="Q13" s="192"/>
      <c r="R13" s="252"/>
      <c r="S13" s="253"/>
      <c r="T13" s="254"/>
      <c r="U13" s="111"/>
      <c r="V13" s="259"/>
      <c r="W13" s="144"/>
      <c r="X13" s="144"/>
      <c r="Y13" s="144"/>
      <c r="Z13" s="144"/>
      <c r="AA13" s="144"/>
      <c r="AB13" s="6"/>
      <c r="AC13" s="6"/>
    </row>
    <row r="14" spans="1:29" ht="15" customHeight="1" x14ac:dyDescent="0.2">
      <c r="A14" s="216" t="s">
        <v>52</v>
      </c>
      <c r="B14" s="201" t="s">
        <v>26</v>
      </c>
      <c r="C14" s="201"/>
      <c r="D14" s="201"/>
      <c r="E14" s="201"/>
      <c r="F14" s="67" t="str">
        <f>VLOOKUP(AB2,'NOMINA '!A4:AP34,6,0)</f>
        <v>A</v>
      </c>
      <c r="G14" s="194">
        <f>VLOOKUP($AB$2,'NOMINA '!$A$2:BY33,42,FALSE)</f>
        <v>0</v>
      </c>
      <c r="H14" s="195"/>
      <c r="I14" s="1"/>
      <c r="J14" s="37"/>
      <c r="K14" s="238"/>
      <c r="L14" s="238"/>
      <c r="M14" s="224"/>
      <c r="N14" s="224"/>
      <c r="P14" s="148"/>
      <c r="Q14" s="148"/>
      <c r="R14" s="166"/>
      <c r="S14" s="141"/>
      <c r="T14" s="142"/>
      <c r="U14" s="69"/>
      <c r="V14" s="12"/>
      <c r="W14" s="12"/>
      <c r="X14" s="12"/>
      <c r="Y14" s="12"/>
      <c r="Z14" s="143"/>
      <c r="AA14" s="143"/>
      <c r="AB14" s="6"/>
      <c r="AC14" s="6"/>
    </row>
    <row r="15" spans="1:29" ht="18" customHeight="1" x14ac:dyDescent="0.2">
      <c r="A15" s="217"/>
      <c r="B15" s="201" t="s">
        <v>27</v>
      </c>
      <c r="C15" s="201"/>
      <c r="D15" s="201"/>
      <c r="E15" s="201"/>
      <c r="F15" s="67" t="str">
        <f>VLOOKUP($AB$2,'NOMINA '!A5:AP35,7,0)</f>
        <v>A</v>
      </c>
      <c r="G15" s="194">
        <f>VLOOKUP($AB$2,'NOMINA '!$A$2:BY34,43,FALSE)</f>
        <v>0</v>
      </c>
      <c r="H15" s="195"/>
      <c r="I15" s="2"/>
      <c r="J15" s="38"/>
      <c r="K15" s="238"/>
      <c r="L15" s="238"/>
      <c r="M15" s="225"/>
      <c r="N15" s="225"/>
      <c r="P15" s="148"/>
      <c r="Q15" s="148"/>
      <c r="R15" s="166"/>
      <c r="S15" s="141"/>
      <c r="T15" s="142"/>
      <c r="U15" s="70"/>
      <c r="V15" s="29"/>
      <c r="W15" s="29"/>
      <c r="X15" s="29"/>
      <c r="Y15" s="29"/>
      <c r="Z15" s="144"/>
      <c r="AA15" s="144"/>
      <c r="AB15" s="6"/>
      <c r="AC15" s="6"/>
    </row>
    <row r="16" spans="1:29" ht="21" customHeight="1" x14ac:dyDescent="0.2">
      <c r="A16" s="216" t="s">
        <v>53</v>
      </c>
      <c r="B16" s="201" t="s">
        <v>28</v>
      </c>
      <c r="C16" s="201"/>
      <c r="D16" s="201"/>
      <c r="E16" s="201"/>
      <c r="F16" s="67" t="str">
        <f>VLOOKUP($AB$2,'NOMINA '!A5:AP35,8,0)</f>
        <v>A</v>
      </c>
      <c r="G16" s="194">
        <f>VLOOKUP($AB$2,'NOMINA '!$A$2:BY35,44,FALSE)</f>
        <v>0</v>
      </c>
      <c r="H16" s="195"/>
      <c r="I16" s="1"/>
      <c r="J16" s="37"/>
      <c r="K16" s="229"/>
      <c r="L16" s="230"/>
      <c r="M16" s="224"/>
      <c r="N16" s="224"/>
      <c r="P16" s="148"/>
      <c r="Q16" s="148"/>
      <c r="R16" s="137"/>
      <c r="S16" s="137"/>
      <c r="T16" s="138"/>
      <c r="U16" s="190"/>
      <c r="V16" s="143"/>
      <c r="W16" s="143"/>
      <c r="X16" s="143"/>
      <c r="Y16" s="143"/>
      <c r="Z16" s="143"/>
      <c r="AA16" s="143"/>
      <c r="AB16" s="6"/>
      <c r="AC16" s="6"/>
    </row>
    <row r="17" spans="1:29" ht="18.600000000000001" customHeight="1" x14ac:dyDescent="0.2">
      <c r="A17" s="217"/>
      <c r="B17" s="201" t="s">
        <v>29</v>
      </c>
      <c r="C17" s="201"/>
      <c r="D17" s="201"/>
      <c r="E17" s="201"/>
      <c r="F17" s="67" t="str">
        <f>VLOOKUP($AB$2,'NOMINA '!A5:AP35,9,0)</f>
        <v>A</v>
      </c>
      <c r="G17" s="194">
        <f>VLOOKUP($AB$2,'NOMINA '!$A$2:BY36,45,FALSE)</f>
        <v>0</v>
      </c>
      <c r="H17" s="195"/>
      <c r="I17" s="1"/>
      <c r="J17" s="37"/>
      <c r="K17" s="229"/>
      <c r="L17" s="230"/>
      <c r="M17" s="225"/>
      <c r="N17" s="225"/>
      <c r="P17" s="148"/>
      <c r="Q17" s="148"/>
      <c r="R17" s="139"/>
      <c r="S17" s="139"/>
      <c r="T17" s="140"/>
      <c r="U17" s="191"/>
      <c r="V17" s="144"/>
      <c r="W17" s="144"/>
      <c r="X17" s="144"/>
      <c r="Y17" s="144"/>
      <c r="Z17" s="165"/>
      <c r="AA17" s="165"/>
      <c r="AB17" s="6"/>
      <c r="AC17" s="6"/>
    </row>
    <row r="18" spans="1:29" ht="18" customHeight="1" x14ac:dyDescent="0.2">
      <c r="A18" s="217"/>
      <c r="B18" s="201" t="s">
        <v>30</v>
      </c>
      <c r="C18" s="201"/>
      <c r="D18" s="201"/>
      <c r="E18" s="201"/>
      <c r="F18" s="67" t="str">
        <f>VLOOKUP($AB$2,'NOMINA '!A5:AP35,10,0)</f>
        <v>A</v>
      </c>
      <c r="G18" s="194">
        <f>VLOOKUP($AB$2,'NOMINA '!$A$2:BY37,46,FALSE)</f>
        <v>0</v>
      </c>
      <c r="H18" s="195"/>
      <c r="I18" s="1"/>
      <c r="J18" s="37"/>
      <c r="K18" s="229"/>
      <c r="L18" s="230"/>
      <c r="M18" s="225"/>
      <c r="N18" s="225"/>
      <c r="P18" s="148"/>
      <c r="Q18" s="148"/>
      <c r="R18" s="137"/>
      <c r="S18" s="137"/>
      <c r="T18" s="138"/>
      <c r="U18" s="71"/>
      <c r="V18" s="23"/>
      <c r="W18" s="23"/>
      <c r="X18" s="23"/>
      <c r="Y18" s="12"/>
      <c r="Z18" s="165"/>
      <c r="AA18" s="165"/>
      <c r="AB18" s="6"/>
      <c r="AC18" s="6"/>
    </row>
    <row r="19" spans="1:29" ht="19.149999999999999" customHeight="1" x14ac:dyDescent="0.2">
      <c r="A19" s="40" t="s">
        <v>54</v>
      </c>
      <c r="B19" s="223" t="s">
        <v>31</v>
      </c>
      <c r="C19" s="223"/>
      <c r="D19" s="223"/>
      <c r="E19" s="223"/>
      <c r="F19" s="68" t="str">
        <f>VLOOKUP($AB$2,'NOMINA '!A5:AP35,11,0)</f>
        <v>A</v>
      </c>
      <c r="G19" s="194">
        <f>VLOOKUP($AB$2,'NOMINA '!$A$2:BY38,47,FALSE)</f>
        <v>0</v>
      </c>
      <c r="H19" s="195"/>
      <c r="I19" s="2"/>
      <c r="J19" s="38"/>
      <c r="K19" s="231"/>
      <c r="L19" s="232"/>
      <c r="M19" s="39"/>
      <c r="N19" s="39"/>
      <c r="P19" s="148"/>
      <c r="Q19" s="148"/>
      <c r="R19" s="141"/>
      <c r="S19" s="141"/>
      <c r="T19" s="142"/>
      <c r="U19" s="72"/>
      <c r="V19" s="13"/>
      <c r="W19" s="13"/>
      <c r="X19" s="13"/>
      <c r="Y19" s="12"/>
      <c r="Z19" s="144"/>
      <c r="AA19" s="144"/>
      <c r="AB19" s="6"/>
      <c r="AC19" s="6"/>
    </row>
    <row r="20" spans="1:29" ht="21.6" customHeight="1" x14ac:dyDescent="0.2">
      <c r="A20" s="216" t="s">
        <v>55</v>
      </c>
      <c r="B20" s="201" t="s">
        <v>32</v>
      </c>
      <c r="C20" s="201"/>
      <c r="D20" s="201"/>
      <c r="E20" s="201"/>
      <c r="F20" s="68" t="str">
        <f>VLOOKUP($AB$2,'NOMINA '!A5:AP35,12,0)</f>
        <v>B</v>
      </c>
      <c r="G20" s="194">
        <f>VLOOKUP($AB$2,'NOMINA '!$A$2:BY39,48,FALSE)</f>
        <v>0</v>
      </c>
      <c r="H20" s="195"/>
      <c r="I20" s="2"/>
      <c r="J20" s="38"/>
      <c r="K20" s="231"/>
      <c r="L20" s="232"/>
      <c r="M20" s="226"/>
      <c r="N20" s="226"/>
      <c r="P20" s="149" t="s">
        <v>11</v>
      </c>
      <c r="Q20" s="149"/>
      <c r="R20" s="246" t="s">
        <v>12</v>
      </c>
      <c r="S20" s="247"/>
      <c r="T20" s="248"/>
      <c r="U20" s="110" t="str">
        <f>VLOOKUP(AB2,'NOMINA '!A4:AP34,35,0)</f>
        <v>A</v>
      </c>
      <c r="V20" s="162" t="str">
        <f>VLOOKUP($AB$2,'NOMINA '!$A$2:BY33,71,FALSE)</f>
        <v>B</v>
      </c>
      <c r="W20" s="143"/>
      <c r="X20" s="143"/>
      <c r="Y20" s="143"/>
      <c r="Z20" s="143"/>
      <c r="AA20" s="143"/>
      <c r="AB20" s="6"/>
      <c r="AC20" s="6"/>
    </row>
    <row r="21" spans="1:29" ht="18.600000000000001" customHeight="1" x14ac:dyDescent="0.2">
      <c r="A21" s="217"/>
      <c r="B21" s="201" t="s">
        <v>33</v>
      </c>
      <c r="C21" s="201"/>
      <c r="D21" s="201"/>
      <c r="E21" s="201"/>
      <c r="F21" s="67" t="str">
        <f>VLOOKUP($AB$2,'NOMINA '!A5:AP35,13,0)</f>
        <v>B</v>
      </c>
      <c r="G21" s="194">
        <f>VLOOKUP($AB$2,'NOMINA '!$A$2:BY40,49,FALSE)</f>
        <v>0</v>
      </c>
      <c r="H21" s="195"/>
      <c r="I21" s="1"/>
      <c r="J21" s="37"/>
      <c r="K21" s="231"/>
      <c r="L21" s="232"/>
      <c r="M21" s="227"/>
      <c r="N21" s="227"/>
      <c r="P21" s="149"/>
      <c r="Q21" s="149"/>
      <c r="R21" s="252"/>
      <c r="S21" s="253"/>
      <c r="T21" s="254"/>
      <c r="U21" s="111"/>
      <c r="V21" s="164"/>
      <c r="W21" s="144"/>
      <c r="X21" s="144"/>
      <c r="Y21" s="144"/>
      <c r="Z21" s="165"/>
      <c r="AA21" s="165"/>
      <c r="AB21" s="6"/>
      <c r="AC21" s="6"/>
    </row>
    <row r="22" spans="1:29" ht="27.6" customHeight="1" x14ac:dyDescent="0.2">
      <c r="A22" s="217"/>
      <c r="B22" s="201" t="s">
        <v>34</v>
      </c>
      <c r="C22" s="201"/>
      <c r="D22" s="201"/>
      <c r="E22" s="201"/>
      <c r="F22" s="67" t="str">
        <f>VLOOKUP($AB$2,'NOMINA '!A5:AP35,14,0)</f>
        <v>B</v>
      </c>
      <c r="G22" s="194">
        <f>VLOOKUP($AB$2,'NOMINA '!$A$2:BY41,50,FALSE)</f>
        <v>0</v>
      </c>
      <c r="H22" s="195"/>
      <c r="I22" s="1"/>
      <c r="J22" s="37"/>
      <c r="K22" s="231"/>
      <c r="L22" s="232"/>
      <c r="M22" s="228"/>
      <c r="N22" s="228"/>
      <c r="P22" s="149"/>
      <c r="Q22" s="149"/>
      <c r="R22" s="135" t="s">
        <v>13</v>
      </c>
      <c r="S22" s="136"/>
      <c r="T22" s="136"/>
      <c r="U22" s="68" t="str">
        <f>VLOOKUP(AB2,'NOMINA '!A4:AP34,36,0)</f>
        <v>A</v>
      </c>
      <c r="V22" s="85" t="str">
        <f>VLOOKUP($AB$2,'NOMINA '!$A$2:BY33,72,FALSE)</f>
        <v>A</v>
      </c>
      <c r="W22" s="13"/>
      <c r="X22" s="13"/>
      <c r="Y22" s="12"/>
      <c r="Z22" s="144"/>
      <c r="AA22" s="144"/>
      <c r="AB22" s="6"/>
      <c r="AC22" s="6"/>
    </row>
    <row r="23" spans="1:29" ht="14.45" customHeight="1" x14ac:dyDescent="0.2">
      <c r="A23" s="216" t="s">
        <v>56</v>
      </c>
      <c r="B23" s="201" t="s">
        <v>35</v>
      </c>
      <c r="C23" s="201"/>
      <c r="D23" s="201"/>
      <c r="E23" s="201"/>
      <c r="F23" s="67" t="str">
        <f>VLOOKUP($AB$2,'NOMINA '!A5:AP35,15,0)</f>
        <v>AD</v>
      </c>
      <c r="G23" s="194">
        <f>VLOOKUP($AB$2,'NOMINA '!$A$2:BY42,51,FALSE)</f>
        <v>0</v>
      </c>
      <c r="H23" s="195"/>
      <c r="I23" s="1"/>
      <c r="J23" s="37"/>
      <c r="K23" s="229"/>
      <c r="L23" s="230"/>
      <c r="M23" s="224"/>
      <c r="N23" s="224"/>
      <c r="Q23" s="14"/>
      <c r="R23" s="15"/>
      <c r="S23" s="15"/>
      <c r="T23" s="15"/>
      <c r="U23" s="16"/>
      <c r="V23" s="16"/>
      <c r="W23" s="16"/>
      <c r="X23" s="16"/>
      <c r="Y23" s="16"/>
      <c r="Z23" s="16"/>
      <c r="AA23" s="16"/>
      <c r="AB23" s="6"/>
      <c r="AC23" s="6"/>
    </row>
    <row r="24" spans="1:29" ht="16.899999999999999" customHeight="1" x14ac:dyDescent="0.2">
      <c r="A24" s="217"/>
      <c r="B24" s="201" t="s">
        <v>36</v>
      </c>
      <c r="C24" s="201"/>
      <c r="D24" s="201"/>
      <c r="E24" s="201"/>
      <c r="F24" s="67" t="str">
        <f>VLOOKUP($AB$2,'NOMINA '!A5:AP35,16,0)</f>
        <v>AD</v>
      </c>
      <c r="G24" s="194">
        <f>VLOOKUP($AB$2,'NOMINA '!$A$2:BY43,52,FALSE)</f>
        <v>0</v>
      </c>
      <c r="H24" s="195"/>
      <c r="I24" s="1"/>
      <c r="J24" s="37"/>
      <c r="K24" s="229"/>
      <c r="L24" s="230"/>
      <c r="M24" s="225"/>
      <c r="N24" s="225"/>
      <c r="P24" s="25" t="s">
        <v>14</v>
      </c>
      <c r="Q24" s="167" t="s">
        <v>14</v>
      </c>
      <c r="R24" s="168"/>
      <c r="S24" s="168"/>
      <c r="T24" s="168"/>
      <c r="U24" s="168"/>
      <c r="V24" s="168"/>
      <c r="W24" s="168"/>
      <c r="X24" s="168"/>
      <c r="Y24" s="168"/>
      <c r="Z24" s="168"/>
      <c r="AA24" s="169"/>
      <c r="AB24" s="6"/>
      <c r="AC24" s="6"/>
    </row>
    <row r="25" spans="1:29" ht="11.45" customHeight="1" x14ac:dyDescent="0.2">
      <c r="A25" s="217"/>
      <c r="B25" s="239" t="s">
        <v>37</v>
      </c>
      <c r="C25" s="240"/>
      <c r="D25" s="240"/>
      <c r="E25" s="241"/>
      <c r="F25" s="198" t="str">
        <f>VLOOKUP($AB$2,'NOMINA '!A5:AP35,17,0)</f>
        <v>AD</v>
      </c>
      <c r="G25" s="127">
        <f>VLOOKUP($AB$2,'NOMINA '!$A$2:BY44,53,FALSE)</f>
        <v>0</v>
      </c>
      <c r="H25" s="128"/>
      <c r="I25" s="233"/>
      <c r="J25" s="235"/>
      <c r="K25" s="131"/>
      <c r="L25" s="132"/>
      <c r="M25" s="225"/>
      <c r="N25" s="225"/>
      <c r="P25" s="31">
        <v>1</v>
      </c>
      <c r="Q25" s="170" t="str">
        <f>VLOOKUP(AB2,'NOMINA '!A4:AP34,37,0)</f>
        <v>Felicitaciones sigue adelante</v>
      </c>
      <c r="R25" s="171"/>
      <c r="S25" s="171"/>
      <c r="T25" s="171"/>
      <c r="U25" s="171"/>
      <c r="V25" s="171"/>
      <c r="W25" s="171"/>
      <c r="X25" s="171"/>
      <c r="Y25" s="171"/>
      <c r="Z25" s="171"/>
      <c r="AA25" s="172"/>
      <c r="AB25" s="6"/>
      <c r="AC25" s="6"/>
    </row>
    <row r="26" spans="1:29" ht="14.45" customHeight="1" x14ac:dyDescent="0.2">
      <c r="A26" s="218"/>
      <c r="B26" s="242"/>
      <c r="C26" s="243"/>
      <c r="D26" s="243"/>
      <c r="E26" s="244"/>
      <c r="F26" s="199"/>
      <c r="G26" s="129"/>
      <c r="H26" s="130"/>
      <c r="I26" s="234"/>
      <c r="J26" s="236"/>
      <c r="K26" s="133"/>
      <c r="L26" s="134"/>
      <c r="M26" s="237"/>
      <c r="N26" s="237"/>
      <c r="P26" s="31">
        <v>2</v>
      </c>
      <c r="Q26" s="173" t="str">
        <f>VLOOKUP($AB$2,'NOMINA '!$A$2:BY33,73,FALSE)</f>
        <v>FELICITACIONES ESTAS LOGRANDO TU OBJETIVO</v>
      </c>
      <c r="R26" s="174"/>
      <c r="S26" s="174"/>
      <c r="T26" s="174"/>
      <c r="U26" s="174"/>
      <c r="V26" s="174"/>
      <c r="W26" s="174"/>
      <c r="X26" s="174"/>
      <c r="Y26" s="174"/>
      <c r="Z26" s="174"/>
      <c r="AA26" s="175"/>
      <c r="AB26" s="6"/>
      <c r="AC26" s="6"/>
    </row>
    <row r="27" spans="1:29" ht="20.45" customHeight="1" x14ac:dyDescent="0.2">
      <c r="A27" s="216" t="s">
        <v>57</v>
      </c>
      <c r="B27" s="201" t="s">
        <v>38</v>
      </c>
      <c r="C27" s="201"/>
      <c r="D27" s="201"/>
      <c r="E27" s="201"/>
      <c r="F27" s="68" t="str">
        <f>VLOOKUP($AB$2,'NOMINA '!A5:AP35,18,0)</f>
        <v>A</v>
      </c>
      <c r="G27" s="196">
        <f>VLOOKUP($AB$2,'NOMINA '!$A$2:BY43,54,FALSE)</f>
        <v>0</v>
      </c>
      <c r="H27" s="197"/>
      <c r="I27" s="2"/>
      <c r="J27" s="38"/>
      <c r="K27" s="231"/>
      <c r="L27" s="232"/>
      <c r="M27" s="226"/>
      <c r="N27" s="226"/>
      <c r="P27" s="31">
        <v>3</v>
      </c>
      <c r="Q27" s="176"/>
      <c r="R27" s="177"/>
      <c r="S27" s="177"/>
      <c r="T27" s="177"/>
      <c r="U27" s="177"/>
      <c r="V27" s="177"/>
      <c r="W27" s="177"/>
      <c r="X27" s="177"/>
      <c r="Y27" s="177"/>
      <c r="Z27" s="177"/>
      <c r="AA27" s="178"/>
      <c r="AB27" s="6"/>
      <c r="AC27" s="6"/>
    </row>
    <row r="28" spans="1:29" ht="15.6" customHeight="1" x14ac:dyDescent="0.2">
      <c r="A28" s="217"/>
      <c r="B28" s="201" t="s">
        <v>39</v>
      </c>
      <c r="C28" s="201"/>
      <c r="D28" s="201"/>
      <c r="E28" s="201"/>
      <c r="F28" s="67" t="str">
        <f>VLOOKUP($AB$2,'NOMINA '!A5:AP35,19,0)</f>
        <v>A</v>
      </c>
      <c r="G28" s="196">
        <f>VLOOKUP($AB$2,'NOMINA '!$A$2:BY44,55,FALSE)</f>
        <v>0</v>
      </c>
      <c r="H28" s="197"/>
      <c r="I28" s="1"/>
      <c r="J28" s="37"/>
      <c r="K28" s="231"/>
      <c r="L28" s="232"/>
      <c r="M28" s="228"/>
      <c r="N28" s="228"/>
      <c r="P28" s="31">
        <v>4</v>
      </c>
      <c r="Q28" s="176"/>
      <c r="R28" s="177"/>
      <c r="S28" s="177"/>
      <c r="T28" s="177"/>
      <c r="U28" s="177"/>
      <c r="V28" s="177"/>
      <c r="W28" s="177"/>
      <c r="X28" s="177"/>
      <c r="Y28" s="177"/>
      <c r="Z28" s="177"/>
      <c r="AA28" s="178"/>
      <c r="AB28" s="6"/>
      <c r="AC28" s="6"/>
    </row>
    <row r="29" spans="1:29" ht="21" customHeight="1" x14ac:dyDescent="0.2">
      <c r="A29" s="216" t="s">
        <v>58</v>
      </c>
      <c r="B29" s="201" t="s">
        <v>40</v>
      </c>
      <c r="C29" s="201"/>
      <c r="D29" s="201"/>
      <c r="E29" s="201"/>
      <c r="F29" s="68"/>
      <c r="G29" s="196">
        <f>VLOOKUP($AB$2,'NOMINA '!$A$2:BY45,56,FALSE)</f>
        <v>0</v>
      </c>
      <c r="H29" s="197"/>
      <c r="I29" s="2"/>
      <c r="J29" s="38"/>
      <c r="K29" s="231"/>
      <c r="L29" s="232"/>
      <c r="M29" s="226"/>
      <c r="N29" s="226"/>
      <c r="P29" s="182" t="s">
        <v>72</v>
      </c>
      <c r="Q29" s="182"/>
      <c r="R29" s="182"/>
      <c r="S29" s="182"/>
      <c r="T29" s="182"/>
      <c r="U29" s="182"/>
      <c r="V29" s="30"/>
      <c r="W29" s="183" t="s">
        <v>73</v>
      </c>
      <c r="X29" s="183"/>
      <c r="Y29" s="183"/>
      <c r="Z29" s="183"/>
      <c r="AA29" s="183"/>
      <c r="AB29" s="6"/>
      <c r="AC29" s="6"/>
    </row>
    <row r="30" spans="1:29" ht="31.9" customHeight="1" x14ac:dyDescent="0.2">
      <c r="A30" s="217"/>
      <c r="B30" s="201" t="s">
        <v>41</v>
      </c>
      <c r="C30" s="201"/>
      <c r="D30" s="201"/>
      <c r="E30" s="201"/>
      <c r="F30" s="68"/>
      <c r="G30" s="196">
        <f>VLOOKUP($AB$2,'NOMINA '!$A$2:BY46,57,FALSE)</f>
        <v>0</v>
      </c>
      <c r="H30" s="197"/>
      <c r="I30" s="2"/>
      <c r="J30" s="38"/>
      <c r="K30" s="231"/>
      <c r="L30" s="232"/>
      <c r="M30" s="227"/>
      <c r="N30" s="227"/>
      <c r="P30" s="109" t="s">
        <v>14</v>
      </c>
      <c r="Q30" s="180" t="s">
        <v>17</v>
      </c>
      <c r="R30" s="181"/>
      <c r="S30" s="179" t="s">
        <v>18</v>
      </c>
      <c r="T30" s="179"/>
      <c r="U30" s="179"/>
      <c r="V30" s="32"/>
      <c r="W30" s="110" t="s">
        <v>74</v>
      </c>
      <c r="X30" s="184" t="s">
        <v>76</v>
      </c>
      <c r="Y30" s="185"/>
      <c r="Z30" s="185"/>
      <c r="AA30" s="186"/>
      <c r="AB30" s="6"/>
      <c r="AC30" s="6"/>
    </row>
    <row r="31" spans="1:29" ht="19.149999999999999" customHeight="1" x14ac:dyDescent="0.2">
      <c r="A31" s="217"/>
      <c r="B31" s="239" t="s">
        <v>42</v>
      </c>
      <c r="C31" s="240"/>
      <c r="D31" s="240"/>
      <c r="E31" s="241"/>
      <c r="F31" s="125"/>
      <c r="G31" s="127">
        <f>VLOOKUP($AB$2,'NOMINA '!$A$2:BY46,58,FALSE)</f>
        <v>0</v>
      </c>
      <c r="H31" s="128"/>
      <c r="I31" s="117"/>
      <c r="J31" s="119"/>
      <c r="K31" s="121"/>
      <c r="L31" s="122"/>
      <c r="M31" s="227"/>
      <c r="N31" s="227"/>
      <c r="P31" s="109"/>
      <c r="Q31" s="34" t="s">
        <v>15</v>
      </c>
      <c r="R31" s="34" t="s">
        <v>16</v>
      </c>
      <c r="S31" s="34" t="s">
        <v>15</v>
      </c>
      <c r="T31" s="180" t="s">
        <v>16</v>
      </c>
      <c r="U31" s="181"/>
      <c r="V31" s="32"/>
      <c r="W31" s="111"/>
      <c r="X31" s="187"/>
      <c r="Y31" s="188"/>
      <c r="Z31" s="188"/>
      <c r="AA31" s="189"/>
      <c r="AB31" s="6"/>
      <c r="AC31" s="6"/>
    </row>
    <row r="32" spans="1:29" ht="15" customHeight="1" x14ac:dyDescent="0.2">
      <c r="A32" s="218"/>
      <c r="B32" s="242"/>
      <c r="C32" s="243"/>
      <c r="D32" s="243"/>
      <c r="E32" s="244"/>
      <c r="F32" s="126"/>
      <c r="G32" s="129"/>
      <c r="H32" s="130"/>
      <c r="I32" s="118"/>
      <c r="J32" s="120"/>
      <c r="K32" s="123"/>
      <c r="L32" s="124"/>
      <c r="M32" s="228"/>
      <c r="N32" s="228"/>
      <c r="P32" s="112">
        <v>1</v>
      </c>
      <c r="Q32" s="110">
        <f>VLOOKUP(AB2,'NOMINA '!A4:AP34,38,0)</f>
        <v>0</v>
      </c>
      <c r="R32" s="110">
        <f>VLOOKUP(AB2,'NOMINA '!A4:AP34,39,0)</f>
        <v>0</v>
      </c>
      <c r="S32" s="110">
        <f>VLOOKUP(AB2,'NOMINA '!A4:AP34,40,0)</f>
        <v>0</v>
      </c>
      <c r="T32" s="97">
        <f>VLOOKUP(AB2,'NOMINA '!A4:AP34,41,0)</f>
        <v>0</v>
      </c>
      <c r="U32" s="98"/>
      <c r="V32" s="32"/>
      <c r="W32" s="110" t="s">
        <v>75</v>
      </c>
      <c r="X32" s="184" t="s">
        <v>77</v>
      </c>
      <c r="Y32" s="185"/>
      <c r="Z32" s="185"/>
      <c r="AA32" s="186"/>
      <c r="AB32" s="6"/>
      <c r="AC32" s="6"/>
    </row>
    <row r="33" spans="1:29" ht="18.600000000000001" customHeight="1" x14ac:dyDescent="0.2">
      <c r="A33" s="216" t="s">
        <v>59</v>
      </c>
      <c r="B33" s="201" t="s">
        <v>43</v>
      </c>
      <c r="C33" s="201"/>
      <c r="D33" s="201"/>
      <c r="E33" s="201"/>
      <c r="F33" s="67" t="str">
        <f>VLOOKUP($AB$2,'NOMINA '!A5:AP35,23,0)</f>
        <v>A</v>
      </c>
      <c r="G33" s="194">
        <f>VLOOKUP($AB$2,'NOMINA '!$A$2:BY43,59,FALSE)</f>
        <v>0</v>
      </c>
      <c r="H33" s="195"/>
      <c r="I33" s="1"/>
      <c r="J33" s="37"/>
      <c r="K33" s="229"/>
      <c r="L33" s="230"/>
      <c r="M33" s="224"/>
      <c r="N33" s="224"/>
      <c r="P33" s="113"/>
      <c r="Q33" s="111"/>
      <c r="R33" s="111"/>
      <c r="S33" s="111"/>
      <c r="T33" s="99"/>
      <c r="U33" s="100"/>
      <c r="V33" s="32"/>
      <c r="W33" s="111"/>
      <c r="X33" s="187"/>
      <c r="Y33" s="188"/>
      <c r="Z33" s="188"/>
      <c r="AA33" s="189"/>
      <c r="AB33" s="6"/>
      <c r="AC33" s="6"/>
    </row>
    <row r="34" spans="1:29" ht="25.15" customHeight="1" x14ac:dyDescent="0.2">
      <c r="A34" s="217"/>
      <c r="B34" s="202" t="s">
        <v>49</v>
      </c>
      <c r="C34" s="202"/>
      <c r="D34" s="202"/>
      <c r="E34" s="202"/>
      <c r="F34" s="68" t="str">
        <f>VLOOKUP($AB$2,'NOMINA '!A5:AP35,24,0)</f>
        <v>B</v>
      </c>
      <c r="G34" s="194">
        <f>VLOOKUP($AB$2,'NOMINA '!$A$2:BY44,60,FALSE)</f>
        <v>0</v>
      </c>
      <c r="H34" s="195"/>
      <c r="I34" s="2"/>
      <c r="J34" s="38"/>
      <c r="K34" s="229"/>
      <c r="L34" s="230"/>
      <c r="M34" s="225"/>
      <c r="N34" s="225"/>
      <c r="P34" s="35">
        <v>2</v>
      </c>
      <c r="Q34" s="86">
        <f>VLOOKUP($AB$2,'NOMINA '!$A$2:BY33,74,FALSE)</f>
        <v>1</v>
      </c>
      <c r="R34" s="86">
        <f>VLOOKUP($AB$2,'NOMINA '!$A$2:BY33,75,FALSE)</f>
        <v>0</v>
      </c>
      <c r="S34" s="86">
        <f>VLOOKUP($AB$2,'NOMINA '!$A$2:BY33,76,FALSE)</f>
        <v>0</v>
      </c>
      <c r="T34" s="101">
        <f>VLOOKUP($AB$2,'NOMINA '!$A$2:BY33,77,FALSE)</f>
        <v>0</v>
      </c>
      <c r="U34" s="102"/>
      <c r="V34" s="32"/>
      <c r="W34" s="110" t="s">
        <v>70</v>
      </c>
      <c r="X34" s="184" t="s">
        <v>78</v>
      </c>
      <c r="Y34" s="185"/>
      <c r="Z34" s="185"/>
      <c r="AA34" s="186"/>
      <c r="AB34" s="6"/>
      <c r="AC34" s="6"/>
    </row>
    <row r="35" spans="1:29" ht="22.9" customHeight="1" x14ac:dyDescent="0.2">
      <c r="A35" s="217"/>
      <c r="B35" s="239" t="s">
        <v>62</v>
      </c>
      <c r="C35" s="240"/>
      <c r="D35" s="240"/>
      <c r="E35" s="241"/>
      <c r="F35" s="125" t="str">
        <f>VLOOKUP($AB$2,'NOMINA '!A5:AP35,25,0)</f>
        <v>A</v>
      </c>
      <c r="G35" s="127">
        <f>VLOOKUP($AB$2,'NOMINA '!$A$2:BY45,61,FALSE)</f>
        <v>0</v>
      </c>
      <c r="H35" s="128"/>
      <c r="I35" s="117"/>
      <c r="J35" s="119"/>
      <c r="K35" s="131"/>
      <c r="L35" s="132"/>
      <c r="M35" s="225"/>
      <c r="N35" s="225"/>
      <c r="P35" s="35">
        <v>3</v>
      </c>
      <c r="Q35" s="33"/>
      <c r="R35" s="33"/>
      <c r="S35" s="33"/>
      <c r="T35" s="103"/>
      <c r="U35" s="104"/>
      <c r="V35" s="32"/>
      <c r="W35" s="111"/>
      <c r="X35" s="187"/>
      <c r="Y35" s="188"/>
      <c r="Z35" s="188"/>
      <c r="AA35" s="189"/>
      <c r="AB35" s="6"/>
      <c r="AC35" s="6"/>
    </row>
    <row r="36" spans="1:29" ht="16.899999999999999" customHeight="1" x14ac:dyDescent="0.2">
      <c r="A36" s="218"/>
      <c r="B36" s="242"/>
      <c r="C36" s="243"/>
      <c r="D36" s="243"/>
      <c r="E36" s="244"/>
      <c r="F36" s="126"/>
      <c r="G36" s="129"/>
      <c r="H36" s="130"/>
      <c r="I36" s="118"/>
      <c r="J36" s="120"/>
      <c r="K36" s="133"/>
      <c r="L36" s="134"/>
      <c r="M36" s="237"/>
      <c r="N36" s="237"/>
      <c r="P36" s="112">
        <v>4</v>
      </c>
      <c r="Q36" s="114"/>
      <c r="R36" s="114"/>
      <c r="S36" s="114"/>
      <c r="T36" s="105"/>
      <c r="U36" s="106"/>
      <c r="V36" s="32"/>
      <c r="W36" s="110" t="s">
        <v>69</v>
      </c>
      <c r="X36" s="184" t="s">
        <v>79</v>
      </c>
      <c r="Y36" s="185"/>
      <c r="Z36" s="185"/>
      <c r="AA36" s="186"/>
      <c r="AB36" s="6"/>
      <c r="AC36" s="6"/>
    </row>
    <row r="37" spans="1:29" ht="30" customHeight="1" x14ac:dyDescent="0.2">
      <c r="A37" s="216" t="s">
        <v>60</v>
      </c>
      <c r="B37" s="201" t="s">
        <v>44</v>
      </c>
      <c r="C37" s="201"/>
      <c r="D37" s="201"/>
      <c r="E37" s="201"/>
      <c r="F37" s="67" t="str">
        <f>VLOOKUP($AB$2,'NOMINA '!A5:AP35,26,0)</f>
        <v>AD</v>
      </c>
      <c r="G37" s="194">
        <f>VLOOKUP($AB$2,'NOMINA '!$A$2:BY47,62,FALSE)</f>
        <v>0</v>
      </c>
      <c r="H37" s="195"/>
      <c r="I37" s="1"/>
      <c r="J37" s="37"/>
      <c r="K37" s="229"/>
      <c r="L37" s="230"/>
      <c r="M37" s="224"/>
      <c r="N37" s="224"/>
      <c r="P37" s="113"/>
      <c r="Q37" s="115"/>
      <c r="R37" s="115"/>
      <c r="S37" s="115"/>
      <c r="T37" s="107"/>
      <c r="U37" s="108"/>
      <c r="V37" s="32"/>
      <c r="W37" s="111"/>
      <c r="X37" s="187"/>
      <c r="Y37" s="188"/>
      <c r="Z37" s="188"/>
      <c r="AA37" s="189"/>
      <c r="AB37" s="6"/>
      <c r="AC37" s="6"/>
    </row>
    <row r="38" spans="1:29" ht="22.15" customHeight="1" x14ac:dyDescent="0.2">
      <c r="A38" s="217"/>
      <c r="B38" s="201" t="s">
        <v>45</v>
      </c>
      <c r="C38" s="201"/>
      <c r="D38" s="201"/>
      <c r="E38" s="201"/>
      <c r="F38" s="67" t="str">
        <f>VLOOKUP($AB$2,'NOMINA '!A5:AP35,27,0)</f>
        <v>AD</v>
      </c>
      <c r="G38" s="194">
        <f>VLOOKUP($AB$2,'NOMINA '!$A$2:BY48,63,FALSE)</f>
        <v>0</v>
      </c>
      <c r="H38" s="195"/>
      <c r="I38" s="1"/>
      <c r="J38" s="37"/>
      <c r="K38" s="229"/>
      <c r="L38" s="230"/>
      <c r="M38" s="225"/>
      <c r="N38" s="225"/>
      <c r="P38" s="32"/>
      <c r="Q38" s="32"/>
      <c r="R38" s="32"/>
      <c r="S38" s="32"/>
      <c r="T38" s="32"/>
      <c r="U38" s="32"/>
      <c r="V38" s="32"/>
      <c r="W38" s="32"/>
      <c r="X38" s="32"/>
      <c r="Y38" s="32"/>
      <c r="Z38" s="32"/>
      <c r="AA38" s="32"/>
      <c r="AB38" s="6"/>
      <c r="AC38" s="6"/>
    </row>
    <row r="39" spans="1:29" ht="20.45" customHeight="1" x14ac:dyDescent="0.2">
      <c r="A39" s="217"/>
      <c r="B39" s="201" t="s">
        <v>46</v>
      </c>
      <c r="C39" s="201"/>
      <c r="D39" s="201"/>
      <c r="E39" s="201"/>
      <c r="F39" s="67" t="str">
        <f>VLOOKUP($AB$2,'NOMINA '!A5:AP35,28,0)</f>
        <v>A</v>
      </c>
      <c r="G39" s="194">
        <f>VLOOKUP($AB$2,'NOMINA '!$A$2:BY49,64,FALSE)</f>
        <v>0</v>
      </c>
      <c r="H39" s="195"/>
      <c r="I39" s="1"/>
      <c r="J39" s="37"/>
      <c r="K39" s="229"/>
      <c r="L39" s="230"/>
      <c r="M39" s="225"/>
      <c r="N39" s="225"/>
      <c r="P39" s="32"/>
      <c r="Q39" s="32"/>
      <c r="R39" s="32"/>
      <c r="S39" s="32"/>
      <c r="T39" s="32"/>
      <c r="U39" s="32"/>
      <c r="V39" s="32"/>
      <c r="W39" s="32"/>
      <c r="X39" s="32"/>
      <c r="Y39" s="32"/>
      <c r="Z39" s="32"/>
      <c r="AA39" s="32"/>
      <c r="AB39" s="6"/>
      <c r="AC39" s="6"/>
    </row>
    <row r="40" spans="1:29" ht="12.6" customHeight="1" x14ac:dyDescent="0.2">
      <c r="A40" s="217"/>
      <c r="B40" s="201" t="s">
        <v>47</v>
      </c>
      <c r="C40" s="201"/>
      <c r="D40" s="201"/>
      <c r="E40" s="201"/>
      <c r="F40" s="67" t="str">
        <f>VLOOKUP($AB$2,'NOMINA '!A5:AP35,29,0)</f>
        <v>AD</v>
      </c>
      <c r="G40" s="194">
        <f>VLOOKUP($AB$2,'NOMINA '!$A$2:BY50,65,FALSE)</f>
        <v>0</v>
      </c>
      <c r="H40" s="195"/>
      <c r="I40" s="1"/>
      <c r="J40" s="37"/>
      <c r="K40" s="229"/>
      <c r="L40" s="230"/>
      <c r="M40" s="237"/>
      <c r="N40" s="237"/>
      <c r="P40" s="32"/>
      <c r="Q40" s="32"/>
      <c r="R40" s="32"/>
      <c r="S40" s="32"/>
      <c r="T40" s="32"/>
      <c r="U40" s="32"/>
      <c r="V40" s="32"/>
      <c r="W40" s="32"/>
      <c r="X40" s="32"/>
      <c r="Y40" s="32"/>
      <c r="Z40" s="32"/>
      <c r="AA40" s="32"/>
      <c r="AB40" s="6"/>
      <c r="AC40" s="6"/>
    </row>
    <row r="41" spans="1:29" ht="24.6" customHeight="1" x14ac:dyDescent="0.2">
      <c r="A41" s="200" t="s">
        <v>61</v>
      </c>
      <c r="B41" s="202" t="s">
        <v>50</v>
      </c>
      <c r="C41" s="202"/>
      <c r="D41" s="202"/>
      <c r="E41" s="202"/>
      <c r="F41" s="68" t="str">
        <f>VLOOKUP($AB$2,'NOMINA '!A5:AP35,30,0)</f>
        <v>B</v>
      </c>
      <c r="G41" s="194">
        <f>VLOOKUP($AB$2,'NOMINA '!$A$2:BY51,66,FALSE)</f>
        <v>0</v>
      </c>
      <c r="H41" s="195"/>
      <c r="I41" s="2"/>
      <c r="J41" s="38"/>
      <c r="K41" s="231"/>
      <c r="L41" s="232"/>
      <c r="M41" s="226"/>
      <c r="N41" s="226"/>
      <c r="Q41" s="6"/>
      <c r="R41" s="7"/>
      <c r="S41" s="7"/>
      <c r="T41" s="7"/>
      <c r="U41" s="6"/>
      <c r="V41" s="6"/>
      <c r="W41" s="7"/>
      <c r="X41" s="7"/>
      <c r="Y41" s="7"/>
      <c r="Z41" s="7"/>
      <c r="AA41" s="6"/>
      <c r="AB41" s="6"/>
      <c r="AC41" s="6"/>
    </row>
    <row r="42" spans="1:29" ht="31.15" customHeight="1" x14ac:dyDescent="0.2">
      <c r="A42" s="200"/>
      <c r="B42" s="201" t="s">
        <v>48</v>
      </c>
      <c r="C42" s="201"/>
      <c r="D42" s="201"/>
      <c r="E42" s="201"/>
      <c r="F42" s="68" t="str">
        <f>VLOOKUP($AB$2,'NOMINA '!A5:AP35,31,0)</f>
        <v>C</v>
      </c>
      <c r="G42" s="194">
        <f>VLOOKUP($AB$2,'NOMINA '!$A$2:BY52,67,FALSE)</f>
        <v>0</v>
      </c>
      <c r="H42" s="195"/>
      <c r="I42" s="2"/>
      <c r="J42" s="38"/>
      <c r="K42" s="231"/>
      <c r="L42" s="232"/>
      <c r="M42" s="227"/>
      <c r="N42" s="227"/>
      <c r="Q42" s="6"/>
      <c r="R42" s="150" t="s">
        <v>19</v>
      </c>
      <c r="S42" s="150"/>
      <c r="T42" s="150"/>
      <c r="U42" s="6"/>
      <c r="V42" s="6"/>
      <c r="W42" s="151" t="s">
        <v>20</v>
      </c>
      <c r="X42" s="151"/>
      <c r="Y42" s="151"/>
      <c r="Z42" s="151"/>
      <c r="AA42" s="6"/>
      <c r="AB42" s="6"/>
      <c r="AC42" s="6"/>
    </row>
    <row r="43" spans="1:29" ht="29.45" customHeight="1" x14ac:dyDescent="0.2">
      <c r="A43" s="200"/>
      <c r="B43" s="202" t="s">
        <v>51</v>
      </c>
      <c r="C43" s="202"/>
      <c r="D43" s="202"/>
      <c r="E43" s="202"/>
      <c r="F43" s="68" t="str">
        <f>VLOOKUP($AB$2,'NOMINA '!A5:AP35,32,0)</f>
        <v>B</v>
      </c>
      <c r="G43" s="194">
        <f>VLOOKUP($AB$2,'NOMINA '!$A$2:BY53,68,FALSE)</f>
        <v>0</v>
      </c>
      <c r="H43" s="195"/>
      <c r="I43" s="2"/>
      <c r="J43" s="38"/>
      <c r="K43" s="231"/>
      <c r="L43" s="232"/>
      <c r="M43" s="228"/>
      <c r="N43" s="228"/>
      <c r="Q43" s="6"/>
      <c r="R43" s="6"/>
      <c r="S43" s="6"/>
      <c r="T43" s="6"/>
      <c r="U43" s="6"/>
      <c r="V43" s="6"/>
      <c r="W43" s="6"/>
      <c r="X43" s="6"/>
      <c r="Y43" s="6"/>
      <c r="Z43" s="6"/>
      <c r="AA43" s="6"/>
      <c r="AB43" s="6"/>
      <c r="AC43" s="6"/>
    </row>
    <row r="44" spans="1:29" x14ac:dyDescent="0.2">
      <c r="Q44" s="6"/>
      <c r="R44" s="6"/>
      <c r="S44" s="6"/>
      <c r="T44" s="6"/>
      <c r="U44" s="6"/>
      <c r="V44" s="6"/>
      <c r="W44" s="6"/>
      <c r="X44" s="6"/>
      <c r="Y44" s="6"/>
      <c r="Z44" s="6"/>
      <c r="AA44" s="6"/>
      <c r="AB44" s="6"/>
      <c r="AC44" s="6"/>
    </row>
    <row r="45" spans="1:29" x14ac:dyDescent="0.2">
      <c r="Q45" s="6"/>
      <c r="R45" s="6"/>
      <c r="S45" s="6"/>
      <c r="T45" s="6"/>
      <c r="U45" s="6"/>
      <c r="V45" s="6"/>
      <c r="W45" s="6"/>
      <c r="X45" s="6"/>
      <c r="Y45" s="6"/>
      <c r="Z45" s="6"/>
      <c r="AA45" s="6"/>
      <c r="AB45" s="6"/>
      <c r="AC45" s="6"/>
    </row>
    <row r="46" spans="1:29" x14ac:dyDescent="0.2">
      <c r="Q46" s="6"/>
      <c r="R46" s="6"/>
      <c r="S46" s="6"/>
      <c r="T46" s="6"/>
      <c r="U46" s="6"/>
      <c r="V46" s="6"/>
      <c r="W46" s="6"/>
      <c r="X46" s="6"/>
      <c r="Y46" s="6"/>
      <c r="Z46" s="6"/>
      <c r="AA46" s="6"/>
      <c r="AB46" s="6"/>
      <c r="AC46" s="6"/>
    </row>
    <row r="47" spans="1:29" x14ac:dyDescent="0.2">
      <c r="Q47" s="6"/>
      <c r="R47" s="6"/>
      <c r="S47" s="6"/>
      <c r="T47" s="6"/>
      <c r="U47" s="6"/>
      <c r="V47" s="6"/>
      <c r="W47" s="6"/>
      <c r="X47" s="6"/>
      <c r="Y47" s="6"/>
      <c r="Z47" s="6"/>
      <c r="AA47" s="6"/>
      <c r="AB47" s="6"/>
      <c r="AC47" s="6"/>
    </row>
    <row r="48" spans="1:29" x14ac:dyDescent="0.2">
      <c r="Q48" s="6"/>
      <c r="R48" s="6"/>
      <c r="S48" s="6"/>
      <c r="T48" s="6"/>
      <c r="U48" s="6"/>
      <c r="V48" s="6"/>
      <c r="W48" s="6"/>
      <c r="X48" s="6"/>
      <c r="Y48" s="6"/>
      <c r="Z48" s="6"/>
      <c r="AA48" s="6"/>
      <c r="AB48" s="6"/>
      <c r="AC48" s="6"/>
    </row>
    <row r="49" spans="17:29" x14ac:dyDescent="0.2">
      <c r="Q49" s="6"/>
      <c r="R49" s="6"/>
      <c r="S49" s="6"/>
      <c r="T49" s="6"/>
      <c r="U49" s="6"/>
      <c r="V49" s="6"/>
      <c r="W49" s="6"/>
      <c r="X49" s="6"/>
      <c r="Y49" s="6"/>
      <c r="Z49" s="6"/>
      <c r="AA49" s="6"/>
      <c r="AB49" s="6"/>
      <c r="AC49" s="6"/>
    </row>
  </sheetData>
  <mergeCells count="217">
    <mergeCell ref="M3:N8"/>
    <mergeCell ref="A3:A8"/>
    <mergeCell ref="Z20:Z22"/>
    <mergeCell ref="AA20:AA22"/>
    <mergeCell ref="R9:T13"/>
    <mergeCell ref="R20:T21"/>
    <mergeCell ref="Y3:Y4"/>
    <mergeCell ref="Z3:Z4"/>
    <mergeCell ref="AA3:AA4"/>
    <mergeCell ref="Y5:Y8"/>
    <mergeCell ref="Y9:Y13"/>
    <mergeCell ref="U9:U13"/>
    <mergeCell ref="V9:V13"/>
    <mergeCell ref="W9:W13"/>
    <mergeCell ref="X9:X13"/>
    <mergeCell ref="Z5:Z13"/>
    <mergeCell ref="AA5:AA13"/>
    <mergeCell ref="Y16:Y17"/>
    <mergeCell ref="Z14:Z15"/>
    <mergeCell ref="AA14:AA15"/>
    <mergeCell ref="Z16:Z19"/>
    <mergeCell ref="AA16:AA19"/>
    <mergeCell ref="U20:U21"/>
    <mergeCell ref="V20:V21"/>
    <mergeCell ref="Y20:Y21"/>
    <mergeCell ref="B25:E26"/>
    <mergeCell ref="B31:E32"/>
    <mergeCell ref="B35:E36"/>
    <mergeCell ref="M20:M22"/>
    <mergeCell ref="N20:N22"/>
    <mergeCell ref="M23:M26"/>
    <mergeCell ref="N23:N26"/>
    <mergeCell ref="M27:M28"/>
    <mergeCell ref="N27:N28"/>
    <mergeCell ref="M29:M32"/>
    <mergeCell ref="N29:N32"/>
    <mergeCell ref="M33:M36"/>
    <mergeCell ref="N33:N36"/>
    <mergeCell ref="K27:L27"/>
    <mergeCell ref="W32:W33"/>
    <mergeCell ref="X32:AA33"/>
    <mergeCell ref="W34:W35"/>
    <mergeCell ref="X34:AA35"/>
    <mergeCell ref="W36:W37"/>
    <mergeCell ref="X36:AA37"/>
    <mergeCell ref="G37:H37"/>
    <mergeCell ref="N12:N13"/>
    <mergeCell ref="M37:M40"/>
    <mergeCell ref="N37:N40"/>
    <mergeCell ref="K28:L28"/>
    <mergeCell ref="K29:L29"/>
    <mergeCell ref="K30:L30"/>
    <mergeCell ref="K33:L33"/>
    <mergeCell ref="K34:L34"/>
    <mergeCell ref="K20:L20"/>
    <mergeCell ref="K21:L21"/>
    <mergeCell ref="K22:L22"/>
    <mergeCell ref="K23:L23"/>
    <mergeCell ref="K24:L24"/>
    <mergeCell ref="K25:L26"/>
    <mergeCell ref="K14:L14"/>
    <mergeCell ref="K15:L15"/>
    <mergeCell ref="K16:L16"/>
    <mergeCell ref="K17:L17"/>
    <mergeCell ref="K18:L18"/>
    <mergeCell ref="K19:L19"/>
    <mergeCell ref="M14:M15"/>
    <mergeCell ref="M16:M18"/>
    <mergeCell ref="N14:N15"/>
    <mergeCell ref="N16:N18"/>
    <mergeCell ref="M41:M43"/>
    <mergeCell ref="N41:N43"/>
    <mergeCell ref="K37:L37"/>
    <mergeCell ref="K38:L38"/>
    <mergeCell ref="K39:L39"/>
    <mergeCell ref="K40:L40"/>
    <mergeCell ref="K41:L41"/>
    <mergeCell ref="K42:L42"/>
    <mergeCell ref="K43:L43"/>
    <mergeCell ref="A12:A13"/>
    <mergeCell ref="F12:J12"/>
    <mergeCell ref="A14:A15"/>
    <mergeCell ref="B14:E14"/>
    <mergeCell ref="B15:E15"/>
    <mergeCell ref="A16:A18"/>
    <mergeCell ref="A20:A22"/>
    <mergeCell ref="B16:E16"/>
    <mergeCell ref="B17:E17"/>
    <mergeCell ref="B18:E18"/>
    <mergeCell ref="B19:E19"/>
    <mergeCell ref="B20:E20"/>
    <mergeCell ref="B21:E21"/>
    <mergeCell ref="B22:E22"/>
    <mergeCell ref="A33:A36"/>
    <mergeCell ref="A37:A40"/>
    <mergeCell ref="G29:H29"/>
    <mergeCell ref="G30:H30"/>
    <mergeCell ref="G23:H23"/>
    <mergeCell ref="G24:H24"/>
    <mergeCell ref="G31:H32"/>
    <mergeCell ref="A23:A26"/>
    <mergeCell ref="A27:A28"/>
    <mergeCell ref="A29:A32"/>
    <mergeCell ref="B23:E23"/>
    <mergeCell ref="B24:E24"/>
    <mergeCell ref="B27:E27"/>
    <mergeCell ref="B28:E28"/>
    <mergeCell ref="B29:E29"/>
    <mergeCell ref="B30:E30"/>
    <mergeCell ref="A41:A43"/>
    <mergeCell ref="B37:E37"/>
    <mergeCell ref="B38:E38"/>
    <mergeCell ref="B39:E39"/>
    <mergeCell ref="B40:E40"/>
    <mergeCell ref="B41:E41"/>
    <mergeCell ref="B42:E42"/>
    <mergeCell ref="B43:E43"/>
    <mergeCell ref="C2:K2"/>
    <mergeCell ref="B33:E33"/>
    <mergeCell ref="B34:E34"/>
    <mergeCell ref="H9:K9"/>
    <mergeCell ref="B12:E13"/>
    <mergeCell ref="G13:H13"/>
    <mergeCell ref="G14:H14"/>
    <mergeCell ref="G15:H15"/>
    <mergeCell ref="H4:K4"/>
    <mergeCell ref="H5:K5"/>
    <mergeCell ref="D6:K6"/>
    <mergeCell ref="H7:K7"/>
    <mergeCell ref="D8:K8"/>
    <mergeCell ref="E4:G4"/>
    <mergeCell ref="E5:G5"/>
    <mergeCell ref="E7:G7"/>
    <mergeCell ref="E9:G9"/>
    <mergeCell ref="G42:H42"/>
    <mergeCell ref="G43:H43"/>
    <mergeCell ref="G38:H38"/>
    <mergeCell ref="G39:H39"/>
    <mergeCell ref="G40:H40"/>
    <mergeCell ref="G41:H41"/>
    <mergeCell ref="G33:H33"/>
    <mergeCell ref="G34:H34"/>
    <mergeCell ref="G20:H20"/>
    <mergeCell ref="G28:H28"/>
    <mergeCell ref="G27:H27"/>
    <mergeCell ref="G21:H21"/>
    <mergeCell ref="G22:H22"/>
    <mergeCell ref="G16:H16"/>
    <mergeCell ref="G17:H17"/>
    <mergeCell ref="G18:H18"/>
    <mergeCell ref="G19:H19"/>
    <mergeCell ref="F25:F26"/>
    <mergeCell ref="G25:H26"/>
    <mergeCell ref="F31:F32"/>
    <mergeCell ref="R42:T42"/>
    <mergeCell ref="W42:Z42"/>
    <mergeCell ref="R5:T8"/>
    <mergeCell ref="U5:U8"/>
    <mergeCell ref="V5:V8"/>
    <mergeCell ref="W5:W8"/>
    <mergeCell ref="X5:X8"/>
    <mergeCell ref="R14:T14"/>
    <mergeCell ref="R15:T15"/>
    <mergeCell ref="Q24:AA24"/>
    <mergeCell ref="Q25:AA25"/>
    <mergeCell ref="Q26:AA26"/>
    <mergeCell ref="Q27:AA27"/>
    <mergeCell ref="Q28:AA28"/>
    <mergeCell ref="S30:U30"/>
    <mergeCell ref="T31:U31"/>
    <mergeCell ref="Q30:R30"/>
    <mergeCell ref="P29:U29"/>
    <mergeCell ref="W29:AA29"/>
    <mergeCell ref="W30:W31"/>
    <mergeCell ref="X30:AA31"/>
    <mergeCell ref="U16:U17"/>
    <mergeCell ref="P5:Q13"/>
    <mergeCell ref="P14:Q15"/>
    <mergeCell ref="R22:T22"/>
    <mergeCell ref="R16:T17"/>
    <mergeCell ref="R18:T18"/>
    <mergeCell ref="R19:T19"/>
    <mergeCell ref="W16:W17"/>
    <mergeCell ref="X16:X17"/>
    <mergeCell ref="U3:X3"/>
    <mergeCell ref="V16:V17"/>
    <mergeCell ref="P3:Q4"/>
    <mergeCell ref="R3:T4"/>
    <mergeCell ref="P16:Q19"/>
    <mergeCell ref="P20:Q22"/>
    <mergeCell ref="W20:W21"/>
    <mergeCell ref="X20:X21"/>
    <mergeCell ref="K12:L13"/>
    <mergeCell ref="M12:M13"/>
    <mergeCell ref="I31:I32"/>
    <mergeCell ref="J31:J32"/>
    <mergeCell ref="K31:L32"/>
    <mergeCell ref="F35:F36"/>
    <mergeCell ref="G35:H36"/>
    <mergeCell ref="I35:I36"/>
    <mergeCell ref="J35:J36"/>
    <mergeCell ref="K35:L36"/>
    <mergeCell ref="I25:I26"/>
    <mergeCell ref="J25:J26"/>
    <mergeCell ref="T32:U33"/>
    <mergeCell ref="T34:U34"/>
    <mergeCell ref="T35:U35"/>
    <mergeCell ref="T36:U37"/>
    <mergeCell ref="P30:P31"/>
    <mergeCell ref="R32:R33"/>
    <mergeCell ref="S32:S33"/>
    <mergeCell ref="P36:P37"/>
    <mergeCell ref="Q36:Q37"/>
    <mergeCell ref="R36:R37"/>
    <mergeCell ref="S36:S37"/>
    <mergeCell ref="P32:P33"/>
    <mergeCell ref="Q32:Q33"/>
  </mergeCells>
  <pageMargins left="0.23622047244094491" right="0.19685039370078741" top="0.19685039370078741" bottom="0.19685039370078741" header="0" footer="0"/>
  <pageSetup paperSize="9" scale="7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0"/>
  <sheetViews>
    <sheetView tabSelected="1" zoomScale="60" zoomScaleNormal="60" workbookViewId="0">
      <selection activeCell="AV4" sqref="AV4"/>
    </sheetView>
  </sheetViews>
  <sheetFormatPr baseColWidth="10" defaultRowHeight="12.75" x14ac:dyDescent="0.2"/>
  <cols>
    <col min="1" max="1" width="3.5" customWidth="1"/>
    <col min="2" max="2" width="9.6640625" customWidth="1"/>
    <col min="3" max="3" width="3.5" customWidth="1"/>
    <col min="4" max="4" width="10.5" customWidth="1"/>
    <col min="5" max="5" width="35.1640625" customWidth="1"/>
    <col min="6" max="36" width="5.33203125" hidden="1" customWidth="1"/>
    <col min="37" max="37" width="13.1640625" hidden="1" customWidth="1"/>
    <col min="38" max="41" width="5.33203125" hidden="1" customWidth="1"/>
    <col min="42" max="46" width="8" customWidth="1"/>
    <col min="47" max="47" width="8.83203125" customWidth="1"/>
    <col min="48" max="69" width="8" customWidth="1"/>
    <col min="70" max="70" width="8" style="87" customWidth="1"/>
    <col min="71" max="72" width="8" customWidth="1"/>
    <col min="73" max="73" width="57.1640625" customWidth="1"/>
  </cols>
  <sheetData>
    <row r="1" spans="1:77" ht="12.6" customHeight="1" x14ac:dyDescent="0.2">
      <c r="F1" s="279"/>
      <c r="G1" s="279"/>
    </row>
    <row r="2" spans="1:77" ht="28.9" customHeight="1" thickBot="1" x14ac:dyDescent="0.25">
      <c r="A2" s="282" t="s">
        <v>64</v>
      </c>
      <c r="B2" s="272" t="s">
        <v>65</v>
      </c>
      <c r="C2" s="272" t="s">
        <v>66</v>
      </c>
      <c r="D2" s="272" t="s">
        <v>67</v>
      </c>
      <c r="E2" s="280" t="s">
        <v>71</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c r="AR2">
        <v>44</v>
      </c>
      <c r="AS2">
        <v>45</v>
      </c>
      <c r="AT2">
        <v>46</v>
      </c>
      <c r="AU2">
        <v>47</v>
      </c>
      <c r="AV2">
        <v>48</v>
      </c>
      <c r="AW2">
        <v>49</v>
      </c>
      <c r="AX2">
        <v>50</v>
      </c>
      <c r="AY2">
        <v>51</v>
      </c>
      <c r="AZ2">
        <v>52</v>
      </c>
      <c r="BA2">
        <v>53</v>
      </c>
      <c r="BB2">
        <v>54</v>
      </c>
      <c r="BC2">
        <v>55</v>
      </c>
      <c r="BD2">
        <v>56</v>
      </c>
      <c r="BE2">
        <v>57</v>
      </c>
      <c r="BF2">
        <v>58</v>
      </c>
      <c r="BG2">
        <v>59</v>
      </c>
      <c r="BH2">
        <v>60</v>
      </c>
      <c r="BI2">
        <v>61</v>
      </c>
      <c r="BJ2">
        <v>62</v>
      </c>
      <c r="BK2">
        <v>63</v>
      </c>
      <c r="BL2">
        <v>64</v>
      </c>
      <c r="BM2">
        <v>65</v>
      </c>
      <c r="BN2">
        <v>66</v>
      </c>
      <c r="BO2">
        <v>67</v>
      </c>
      <c r="BP2">
        <v>68</v>
      </c>
      <c r="BQ2">
        <v>69</v>
      </c>
      <c r="BR2" s="87">
        <v>70</v>
      </c>
      <c r="BS2">
        <v>71</v>
      </c>
      <c r="BT2">
        <v>72</v>
      </c>
      <c r="BU2">
        <v>73</v>
      </c>
      <c r="BV2">
        <v>74</v>
      </c>
      <c r="BW2">
        <v>75</v>
      </c>
      <c r="BX2">
        <v>76</v>
      </c>
      <c r="BY2">
        <v>77</v>
      </c>
    </row>
    <row r="3" spans="1:77" ht="25.9" customHeight="1" thickBot="1" x14ac:dyDescent="0.25">
      <c r="A3" s="283"/>
      <c r="B3" s="284"/>
      <c r="C3" s="284"/>
      <c r="D3" s="284"/>
      <c r="E3" s="281"/>
      <c r="F3" s="275" t="str">
        <f>[1]LIBRETA!A13</f>
        <v>Desarrollo Personal, Ciudanía y Cívica</v>
      </c>
      <c r="G3" s="275"/>
      <c r="H3" s="275" t="str">
        <f>[1]LIBRETA!A16</f>
        <v>Ciencias Sociales</v>
      </c>
      <c r="I3" s="275"/>
      <c r="J3" s="275"/>
      <c r="K3" s="41" t="str">
        <f>[1]LIBRETA!A20</f>
        <v>Educacion para el Trabajo</v>
      </c>
      <c r="L3" s="276" t="s">
        <v>55</v>
      </c>
      <c r="M3" s="277"/>
      <c r="N3" s="278"/>
      <c r="O3" s="267" t="s">
        <v>56</v>
      </c>
      <c r="P3" s="273"/>
      <c r="Q3" s="268"/>
      <c r="R3" s="273" t="s">
        <v>57</v>
      </c>
      <c r="S3" s="268"/>
      <c r="T3" s="267" t="s">
        <v>58</v>
      </c>
      <c r="U3" s="273"/>
      <c r="V3" s="268"/>
      <c r="W3" s="264" t="s">
        <v>59</v>
      </c>
      <c r="X3" s="265"/>
      <c r="Y3" s="266"/>
      <c r="Z3" s="269" t="s">
        <v>60</v>
      </c>
      <c r="AA3" s="274"/>
      <c r="AB3" s="274"/>
      <c r="AC3" s="270"/>
      <c r="AD3" s="264" t="s">
        <v>83</v>
      </c>
      <c r="AE3" s="265"/>
      <c r="AF3" s="266"/>
      <c r="AG3" s="267" t="s">
        <v>63</v>
      </c>
      <c r="AH3" s="268"/>
      <c r="AI3" s="269" t="s">
        <v>11</v>
      </c>
      <c r="AJ3" s="270"/>
      <c r="AP3" s="261" t="s">
        <v>52</v>
      </c>
      <c r="AQ3" s="262"/>
      <c r="AR3" s="103" t="s">
        <v>53</v>
      </c>
      <c r="AS3" s="260"/>
      <c r="AT3" s="104"/>
      <c r="AU3" s="74" t="s">
        <v>54</v>
      </c>
      <c r="AV3" s="103" t="s">
        <v>55</v>
      </c>
      <c r="AW3" s="260"/>
      <c r="AX3" s="104"/>
      <c r="AY3" s="103" t="s">
        <v>56</v>
      </c>
      <c r="AZ3" s="260"/>
      <c r="BA3" s="104"/>
      <c r="BB3" s="21" t="s">
        <v>57</v>
      </c>
      <c r="BC3" s="21"/>
      <c r="BD3" s="21" t="s">
        <v>58</v>
      </c>
      <c r="BE3" s="21"/>
      <c r="BF3" s="21"/>
      <c r="BG3" s="261" t="s">
        <v>59</v>
      </c>
      <c r="BH3" s="263"/>
      <c r="BI3" s="262"/>
      <c r="BJ3" s="103" t="s">
        <v>60</v>
      </c>
      <c r="BK3" s="260"/>
      <c r="BL3" s="260"/>
      <c r="BM3" s="104"/>
      <c r="BN3" s="21" t="s">
        <v>83</v>
      </c>
      <c r="BO3" s="21"/>
      <c r="BP3" s="21"/>
      <c r="BQ3" s="21" t="s">
        <v>63</v>
      </c>
      <c r="BR3" s="88"/>
      <c r="BS3" s="261" t="s">
        <v>11</v>
      </c>
      <c r="BT3" s="262"/>
      <c r="BU3" s="226" t="s">
        <v>88</v>
      </c>
      <c r="BV3" s="103" t="s">
        <v>17</v>
      </c>
      <c r="BW3" s="104"/>
      <c r="BX3" s="103" t="s">
        <v>18</v>
      </c>
      <c r="BY3" s="104"/>
    </row>
    <row r="4" spans="1:77" ht="80.45" customHeight="1" x14ac:dyDescent="0.2">
      <c r="A4" s="19"/>
      <c r="B4" s="19"/>
      <c r="C4" s="19"/>
      <c r="D4" s="62"/>
      <c r="E4" s="20"/>
      <c r="F4" s="44" t="str">
        <f>[1]LIBRETA!B13</f>
        <v>Construye su identidad.</v>
      </c>
      <c r="G4" s="45" t="str">
        <f>[1]LIBRETA!B14</f>
        <v>Convive y participa democráticamente en la búsqueda del bien común.</v>
      </c>
      <c r="H4" s="44" t="str">
        <f>[1]LIBRETA!B16</f>
        <v>Construye interpretaciones históricas.</v>
      </c>
      <c r="I4" s="46" t="str">
        <f>[1]LIBRETA!B17</f>
        <v>Gestiona responsablemente el espacio y el ambiente.</v>
      </c>
      <c r="J4" s="45" t="str">
        <f>[1]LIBRETA!B18</f>
        <v>Gestiona responsablemente los recursos económicos.</v>
      </c>
      <c r="K4" s="47" t="s">
        <v>31</v>
      </c>
      <c r="L4" s="48" t="s">
        <v>32</v>
      </c>
      <c r="M4" s="49" t="s">
        <v>33</v>
      </c>
      <c r="N4" s="50" t="s">
        <v>34</v>
      </c>
      <c r="O4" s="48" t="s">
        <v>35</v>
      </c>
      <c r="P4" s="51" t="s">
        <v>36</v>
      </c>
      <c r="Q4" s="52" t="s">
        <v>37</v>
      </c>
      <c r="R4" s="53" t="s">
        <v>38</v>
      </c>
      <c r="S4" s="52" t="s">
        <v>39</v>
      </c>
      <c r="T4" s="53" t="s">
        <v>40</v>
      </c>
      <c r="U4" s="54" t="s">
        <v>41</v>
      </c>
      <c r="V4" s="52" t="s">
        <v>42</v>
      </c>
      <c r="W4" s="55" t="s">
        <v>43</v>
      </c>
      <c r="X4" s="54" t="s">
        <v>84</v>
      </c>
      <c r="Y4" s="52" t="s">
        <v>85</v>
      </c>
      <c r="Z4" s="53" t="s">
        <v>44</v>
      </c>
      <c r="AA4" s="51" t="s">
        <v>45</v>
      </c>
      <c r="AB4" s="51" t="s">
        <v>46</v>
      </c>
      <c r="AC4" s="52" t="s">
        <v>47</v>
      </c>
      <c r="AD4" s="55" t="s">
        <v>86</v>
      </c>
      <c r="AE4" s="51" t="s">
        <v>48</v>
      </c>
      <c r="AF4" s="52" t="s">
        <v>87</v>
      </c>
      <c r="AG4" s="55" t="s">
        <v>9</v>
      </c>
      <c r="AH4" s="52" t="s">
        <v>10</v>
      </c>
      <c r="AI4" s="55" t="s">
        <v>12</v>
      </c>
      <c r="AJ4" s="52" t="s">
        <v>13</v>
      </c>
      <c r="AK4" s="56" t="s">
        <v>88</v>
      </c>
      <c r="AL4" s="271" t="s">
        <v>17</v>
      </c>
      <c r="AM4" s="272"/>
      <c r="AN4" s="271" t="s">
        <v>18</v>
      </c>
      <c r="AO4" s="272"/>
      <c r="AP4" s="75" t="s">
        <v>26</v>
      </c>
      <c r="AQ4" s="75" t="s">
        <v>27</v>
      </c>
      <c r="AR4" s="75" t="s">
        <v>28</v>
      </c>
      <c r="AS4" s="75" t="s">
        <v>29</v>
      </c>
      <c r="AT4" s="75" t="s">
        <v>30</v>
      </c>
      <c r="AU4" s="75" t="s">
        <v>31</v>
      </c>
      <c r="AV4" s="75" t="s">
        <v>32</v>
      </c>
      <c r="AW4" s="75" t="s">
        <v>33</v>
      </c>
      <c r="AX4" s="75" t="s">
        <v>34</v>
      </c>
      <c r="AY4" s="75" t="s">
        <v>35</v>
      </c>
      <c r="AZ4" s="75" t="s">
        <v>36</v>
      </c>
      <c r="BA4" s="75" t="s">
        <v>37</v>
      </c>
      <c r="BB4" s="75" t="s">
        <v>38</v>
      </c>
      <c r="BC4" s="75" t="s">
        <v>39</v>
      </c>
      <c r="BD4" s="76" t="s">
        <v>40</v>
      </c>
      <c r="BE4" s="76" t="s">
        <v>41</v>
      </c>
      <c r="BF4" s="76" t="s">
        <v>42</v>
      </c>
      <c r="BG4" s="76" t="s">
        <v>43</v>
      </c>
      <c r="BH4" s="76" t="s">
        <v>84</v>
      </c>
      <c r="BI4" s="76" t="s">
        <v>85</v>
      </c>
      <c r="BJ4" s="76" t="s">
        <v>44</v>
      </c>
      <c r="BK4" s="76" t="s">
        <v>45</v>
      </c>
      <c r="BL4" s="76" t="s">
        <v>46</v>
      </c>
      <c r="BM4" s="76" t="s">
        <v>47</v>
      </c>
      <c r="BN4" s="76" t="s">
        <v>86</v>
      </c>
      <c r="BO4" s="76" t="s">
        <v>48</v>
      </c>
      <c r="BP4" s="76" t="s">
        <v>87</v>
      </c>
      <c r="BQ4" s="76" t="s">
        <v>9</v>
      </c>
      <c r="BR4" s="89" t="s">
        <v>10</v>
      </c>
      <c r="BS4" s="76" t="s">
        <v>12</v>
      </c>
      <c r="BT4" s="76" t="s">
        <v>13</v>
      </c>
      <c r="BU4" s="228"/>
      <c r="BV4" s="77" t="s">
        <v>102</v>
      </c>
      <c r="BW4" s="77" t="s">
        <v>103</v>
      </c>
      <c r="BX4" s="77" t="s">
        <v>102</v>
      </c>
      <c r="BY4" s="77" t="s">
        <v>103</v>
      </c>
    </row>
    <row r="5" spans="1:77" ht="15" x14ac:dyDescent="0.25">
      <c r="A5" s="19">
        <v>1</v>
      </c>
      <c r="B5" s="57" t="s">
        <v>89</v>
      </c>
      <c r="C5" s="58" t="s">
        <v>69</v>
      </c>
      <c r="D5" s="83">
        <v>2355</v>
      </c>
      <c r="E5" s="59"/>
      <c r="F5" s="42" t="s">
        <v>68</v>
      </c>
      <c r="G5" s="64" t="s">
        <v>68</v>
      </c>
      <c r="H5" s="64" t="s">
        <v>68</v>
      </c>
      <c r="I5" s="42" t="s">
        <v>68</v>
      </c>
      <c r="J5" s="42" t="s">
        <v>68</v>
      </c>
      <c r="K5" s="42" t="s">
        <v>68</v>
      </c>
      <c r="L5" s="42" t="s">
        <v>70</v>
      </c>
      <c r="M5" s="42" t="s">
        <v>70</v>
      </c>
      <c r="N5" s="42" t="s">
        <v>70</v>
      </c>
      <c r="O5" s="42" t="s">
        <v>74</v>
      </c>
      <c r="P5" s="42" t="s">
        <v>74</v>
      </c>
      <c r="Q5" s="42" t="s">
        <v>74</v>
      </c>
      <c r="R5" s="42" t="s">
        <v>68</v>
      </c>
      <c r="S5" s="42" t="s">
        <v>68</v>
      </c>
      <c r="T5" s="42"/>
      <c r="U5" s="42"/>
      <c r="V5" s="42"/>
      <c r="W5" s="42" t="s">
        <v>68</v>
      </c>
      <c r="X5" s="42" t="s">
        <v>70</v>
      </c>
      <c r="Y5" s="42" t="s">
        <v>68</v>
      </c>
      <c r="Z5" s="42" t="s">
        <v>74</v>
      </c>
      <c r="AA5" s="42" t="s">
        <v>74</v>
      </c>
      <c r="AB5" s="42" t="s">
        <v>68</v>
      </c>
      <c r="AC5" s="42" t="s">
        <v>74</v>
      </c>
      <c r="AD5" s="42" t="s">
        <v>70</v>
      </c>
      <c r="AE5" s="42" t="s">
        <v>69</v>
      </c>
      <c r="AF5" s="42" t="s">
        <v>70</v>
      </c>
      <c r="AG5" s="42" t="s">
        <v>68</v>
      </c>
      <c r="AH5" s="42" t="s">
        <v>68</v>
      </c>
      <c r="AI5" s="63" t="s">
        <v>68</v>
      </c>
      <c r="AJ5" s="63" t="s">
        <v>68</v>
      </c>
      <c r="AK5" s="27" t="s">
        <v>90</v>
      </c>
      <c r="AL5" s="28">
        <v>0</v>
      </c>
      <c r="AM5" s="28">
        <v>0</v>
      </c>
      <c r="AN5" s="28">
        <v>0</v>
      </c>
      <c r="AO5" s="28">
        <v>0</v>
      </c>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3" t="s">
        <v>68</v>
      </c>
      <c r="BS5" s="84" t="s">
        <v>70</v>
      </c>
      <c r="BT5" s="84" t="s">
        <v>68</v>
      </c>
      <c r="BU5" s="84" t="s">
        <v>104</v>
      </c>
      <c r="BV5" s="21">
        <v>1</v>
      </c>
      <c r="BW5" s="21"/>
      <c r="BX5" s="21"/>
      <c r="BY5" s="21"/>
    </row>
    <row r="6" spans="1:77" ht="15" x14ac:dyDescent="0.25">
      <c r="A6" s="19">
        <v>2</v>
      </c>
      <c r="B6" s="57" t="s">
        <v>89</v>
      </c>
      <c r="C6" s="58" t="s">
        <v>69</v>
      </c>
      <c r="D6" s="83"/>
      <c r="E6" s="96"/>
      <c r="F6" s="42" t="s">
        <v>74</v>
      </c>
      <c r="G6" s="64" t="s">
        <v>74</v>
      </c>
      <c r="H6" s="64" t="s">
        <v>68</v>
      </c>
      <c r="I6" s="42" t="s">
        <v>68</v>
      </c>
      <c r="J6" s="42" t="s">
        <v>68</v>
      </c>
      <c r="K6" s="42" t="s">
        <v>74</v>
      </c>
      <c r="L6" s="42" t="s">
        <v>70</v>
      </c>
      <c r="M6" s="42" t="s">
        <v>70</v>
      </c>
      <c r="N6" s="42" t="s">
        <v>70</v>
      </c>
      <c r="O6" s="42" t="s">
        <v>68</v>
      </c>
      <c r="P6" s="42" t="s">
        <v>68</v>
      </c>
      <c r="Q6" s="42" t="s">
        <v>68</v>
      </c>
      <c r="R6" s="42" t="s">
        <v>68</v>
      </c>
      <c r="S6" s="42" t="s">
        <v>68</v>
      </c>
      <c r="T6" s="42"/>
      <c r="U6" s="42"/>
      <c r="V6" s="42"/>
      <c r="W6" s="42" t="s">
        <v>68</v>
      </c>
      <c r="X6" s="42" t="s">
        <v>68</v>
      </c>
      <c r="Y6" s="42" t="s">
        <v>68</v>
      </c>
      <c r="Z6" s="42" t="s">
        <v>68</v>
      </c>
      <c r="AA6" s="42" t="s">
        <v>68</v>
      </c>
      <c r="AB6" s="42" t="s">
        <v>68</v>
      </c>
      <c r="AC6" s="42" t="s">
        <v>68</v>
      </c>
      <c r="AD6" s="42" t="s">
        <v>68</v>
      </c>
      <c r="AE6" s="42" t="s">
        <v>68</v>
      </c>
      <c r="AF6" s="42" t="s">
        <v>70</v>
      </c>
      <c r="AG6" s="42" t="s">
        <v>74</v>
      </c>
      <c r="AH6" s="42" t="s">
        <v>74</v>
      </c>
      <c r="AI6" s="63" t="s">
        <v>68</v>
      </c>
      <c r="AJ6" s="63" t="s">
        <v>68</v>
      </c>
      <c r="AK6" t="s">
        <v>91</v>
      </c>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3" t="s">
        <v>68</v>
      </c>
      <c r="BS6" s="84" t="s">
        <v>68</v>
      </c>
      <c r="BT6" s="84" t="s">
        <v>68</v>
      </c>
      <c r="BU6" s="84" t="s">
        <v>105</v>
      </c>
      <c r="BV6" s="21"/>
      <c r="BW6" s="21"/>
      <c r="BX6" s="21"/>
      <c r="BY6" s="21"/>
    </row>
    <row r="7" spans="1:77" ht="15" x14ac:dyDescent="0.25">
      <c r="A7" s="19">
        <v>3</v>
      </c>
      <c r="B7" s="57" t="s">
        <v>89</v>
      </c>
      <c r="C7" s="58" t="s">
        <v>69</v>
      </c>
      <c r="D7" s="83">
        <v>12</v>
      </c>
      <c r="E7" s="59"/>
      <c r="F7" s="42" t="s">
        <v>74</v>
      </c>
      <c r="G7" s="64" t="s">
        <v>74</v>
      </c>
      <c r="H7" s="64" t="s">
        <v>68</v>
      </c>
      <c r="I7" s="42" t="s">
        <v>68</v>
      </c>
      <c r="J7" s="42" t="s">
        <v>68</v>
      </c>
      <c r="K7" s="42" t="s">
        <v>74</v>
      </c>
      <c r="L7" s="42" t="s">
        <v>68</v>
      </c>
      <c r="M7" s="42" t="s">
        <v>68</v>
      </c>
      <c r="N7" s="42" t="s">
        <v>68</v>
      </c>
      <c r="O7" s="42" t="s">
        <v>74</v>
      </c>
      <c r="P7" s="42" t="s">
        <v>74</v>
      </c>
      <c r="Q7" s="42" t="s">
        <v>74</v>
      </c>
      <c r="R7" s="42" t="s">
        <v>68</v>
      </c>
      <c r="S7" s="42" t="s">
        <v>68</v>
      </c>
      <c r="T7" s="42"/>
      <c r="U7" s="42"/>
      <c r="V7" s="42"/>
      <c r="W7" s="42" t="s">
        <v>74</v>
      </c>
      <c r="X7" s="42" t="s">
        <v>68</v>
      </c>
      <c r="Y7" s="42" t="s">
        <v>74</v>
      </c>
      <c r="Z7" s="42" t="s">
        <v>74</v>
      </c>
      <c r="AA7" s="42" t="s">
        <v>74</v>
      </c>
      <c r="AB7" s="42" t="s">
        <v>74</v>
      </c>
      <c r="AC7" s="42" t="s">
        <v>74</v>
      </c>
      <c r="AD7" s="42" t="s">
        <v>68</v>
      </c>
      <c r="AE7" s="42" t="s">
        <v>68</v>
      </c>
      <c r="AF7" s="42" t="s">
        <v>68</v>
      </c>
      <c r="AG7" s="42" t="s">
        <v>74</v>
      </c>
      <c r="AH7" s="42" t="s">
        <v>74</v>
      </c>
      <c r="AI7" s="63" t="s">
        <v>68</v>
      </c>
      <c r="AJ7" s="63" t="s">
        <v>68</v>
      </c>
      <c r="AK7" t="s">
        <v>92</v>
      </c>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3" t="s">
        <v>68</v>
      </c>
      <c r="BS7" s="84" t="s">
        <v>68</v>
      </c>
      <c r="BT7" s="84" t="s">
        <v>68</v>
      </c>
      <c r="BU7" s="84" t="s">
        <v>106</v>
      </c>
      <c r="BV7" s="21"/>
      <c r="BW7" s="21"/>
      <c r="BX7" s="21"/>
      <c r="BY7" s="21"/>
    </row>
    <row r="8" spans="1:77" ht="15" x14ac:dyDescent="0.25">
      <c r="A8" s="19">
        <v>4</v>
      </c>
      <c r="B8" s="57" t="s">
        <v>89</v>
      </c>
      <c r="C8" s="58" t="s">
        <v>69</v>
      </c>
      <c r="D8" s="83"/>
      <c r="E8" s="59"/>
      <c r="F8" s="42" t="s">
        <v>74</v>
      </c>
      <c r="G8" s="64" t="s">
        <v>74</v>
      </c>
      <c r="H8" s="64" t="s">
        <v>68</v>
      </c>
      <c r="I8" s="42" t="s">
        <v>68</v>
      </c>
      <c r="J8" s="42" t="s">
        <v>68</v>
      </c>
      <c r="K8" s="42" t="s">
        <v>74</v>
      </c>
      <c r="L8" s="42" t="s">
        <v>70</v>
      </c>
      <c r="M8" s="42" t="s">
        <v>70</v>
      </c>
      <c r="N8" s="42" t="s">
        <v>70</v>
      </c>
      <c r="O8" s="42" t="s">
        <v>68</v>
      </c>
      <c r="P8" s="42" t="s">
        <v>68</v>
      </c>
      <c r="Q8" s="42" t="s">
        <v>68</v>
      </c>
      <c r="R8" s="42" t="s">
        <v>68</v>
      </c>
      <c r="S8" s="42" t="s">
        <v>68</v>
      </c>
      <c r="T8" s="42"/>
      <c r="U8" s="42"/>
      <c r="V8" s="42"/>
      <c r="W8" s="42" t="s">
        <v>74</v>
      </c>
      <c r="X8" s="42" t="s">
        <v>74</v>
      </c>
      <c r="Y8" s="42" t="s">
        <v>74</v>
      </c>
      <c r="Z8" s="42" t="s">
        <v>74</v>
      </c>
      <c r="AA8" s="42" t="s">
        <v>74</v>
      </c>
      <c r="AB8" s="42" t="s">
        <v>68</v>
      </c>
      <c r="AC8" s="42" t="s">
        <v>68</v>
      </c>
      <c r="AD8" s="42" t="s">
        <v>69</v>
      </c>
      <c r="AE8" s="42" t="s">
        <v>70</v>
      </c>
      <c r="AF8" s="42" t="s">
        <v>70</v>
      </c>
      <c r="AG8" s="42" t="s">
        <v>68</v>
      </c>
      <c r="AH8" s="42" t="s">
        <v>74</v>
      </c>
      <c r="AI8" s="63" t="s">
        <v>68</v>
      </c>
      <c r="AJ8" s="63" t="s">
        <v>68</v>
      </c>
      <c r="AK8" t="s">
        <v>101</v>
      </c>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3" t="s">
        <v>68</v>
      </c>
      <c r="BS8" s="84" t="s">
        <v>68</v>
      </c>
      <c r="BT8" s="84" t="s">
        <v>68</v>
      </c>
      <c r="BU8" s="84" t="s">
        <v>104</v>
      </c>
      <c r="BV8" s="21"/>
      <c r="BW8" s="21"/>
      <c r="BX8" s="21"/>
      <c r="BY8" s="21"/>
    </row>
    <row r="9" spans="1:77" ht="15" x14ac:dyDescent="0.25">
      <c r="A9" s="19">
        <v>5</v>
      </c>
      <c r="B9" s="57" t="s">
        <v>89</v>
      </c>
      <c r="C9" s="58" t="s">
        <v>69</v>
      </c>
      <c r="D9" s="83"/>
      <c r="E9" s="59"/>
      <c r="F9" s="42" t="s">
        <v>68</v>
      </c>
      <c r="G9" s="65" t="s">
        <v>68</v>
      </c>
      <c r="H9" s="65" t="s">
        <v>68</v>
      </c>
      <c r="I9" s="42" t="s">
        <v>68</v>
      </c>
      <c r="J9" s="42" t="s">
        <v>68</v>
      </c>
      <c r="K9" s="42" t="s">
        <v>68</v>
      </c>
      <c r="L9" s="42" t="s">
        <v>70</v>
      </c>
      <c r="M9" s="42" t="s">
        <v>70</v>
      </c>
      <c r="N9" s="42" t="s">
        <v>70</v>
      </c>
      <c r="O9" s="42" t="s">
        <v>74</v>
      </c>
      <c r="P9" s="42" t="s">
        <v>74</v>
      </c>
      <c r="Q9" s="42" t="s">
        <v>74</v>
      </c>
      <c r="R9" s="42" t="s">
        <v>68</v>
      </c>
      <c r="S9" s="42" t="s">
        <v>68</v>
      </c>
      <c r="T9" s="42"/>
      <c r="U9" s="42"/>
      <c r="V9" s="42"/>
      <c r="W9" s="42" t="s">
        <v>70</v>
      </c>
      <c r="X9" s="42" t="s">
        <v>70</v>
      </c>
      <c r="Y9" s="42" t="s">
        <v>74</v>
      </c>
      <c r="Z9" s="42" t="s">
        <v>70</v>
      </c>
      <c r="AA9" s="42" t="s">
        <v>69</v>
      </c>
      <c r="AB9" s="42" t="s">
        <v>70</v>
      </c>
      <c r="AC9" s="42" t="s">
        <v>70</v>
      </c>
      <c r="AD9" s="42" t="s">
        <v>69</v>
      </c>
      <c r="AE9" s="42" t="s">
        <v>68</v>
      </c>
      <c r="AF9" s="42" t="s">
        <v>69</v>
      </c>
      <c r="AG9" s="42" t="s">
        <v>68</v>
      </c>
      <c r="AH9" s="42" t="s">
        <v>68</v>
      </c>
      <c r="AI9" s="63" t="s">
        <v>68</v>
      </c>
      <c r="AJ9" s="63" t="s">
        <v>68</v>
      </c>
      <c r="AK9" t="s">
        <v>93</v>
      </c>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3" t="s">
        <v>68</v>
      </c>
      <c r="BS9" s="84" t="s">
        <v>68</v>
      </c>
      <c r="BT9" s="84" t="s">
        <v>68</v>
      </c>
      <c r="BU9" s="84" t="s">
        <v>107</v>
      </c>
      <c r="BV9" s="21"/>
      <c r="BW9" s="21"/>
      <c r="BX9" s="21"/>
      <c r="BY9" s="21"/>
    </row>
    <row r="10" spans="1:77" ht="15" x14ac:dyDescent="0.25">
      <c r="A10" s="19">
        <v>6</v>
      </c>
      <c r="B10" s="57" t="s">
        <v>89</v>
      </c>
      <c r="C10" s="58" t="s">
        <v>69</v>
      </c>
      <c r="D10" s="83"/>
      <c r="E10" s="59"/>
      <c r="F10" s="42" t="s">
        <v>68</v>
      </c>
      <c r="G10" s="64" t="s">
        <v>68</v>
      </c>
      <c r="H10" s="64" t="s">
        <v>68</v>
      </c>
      <c r="I10" s="42" t="s">
        <v>68</v>
      </c>
      <c r="J10" s="42" t="s">
        <v>68</v>
      </c>
      <c r="K10" s="42" t="s">
        <v>68</v>
      </c>
      <c r="L10" s="42" t="s">
        <v>68</v>
      </c>
      <c r="M10" s="42" t="s">
        <v>68</v>
      </c>
      <c r="N10" s="42" t="s">
        <v>68</v>
      </c>
      <c r="O10" s="42" t="s">
        <v>70</v>
      </c>
      <c r="P10" s="42" t="s">
        <v>70</v>
      </c>
      <c r="Q10" s="42" t="s">
        <v>70</v>
      </c>
      <c r="R10" s="42" t="s">
        <v>68</v>
      </c>
      <c r="S10" s="42" t="s">
        <v>68</v>
      </c>
      <c r="T10" s="42"/>
      <c r="U10" s="42"/>
      <c r="V10" s="42"/>
      <c r="W10" s="42" t="s">
        <v>68</v>
      </c>
      <c r="X10" s="42" t="s">
        <v>68</v>
      </c>
      <c r="Y10" s="42" t="s">
        <v>74</v>
      </c>
      <c r="Z10" s="42" t="s">
        <v>68</v>
      </c>
      <c r="AA10" s="42" t="s">
        <v>68</v>
      </c>
      <c r="AB10" s="42" t="s">
        <v>68</v>
      </c>
      <c r="AC10" s="42" t="s">
        <v>68</v>
      </c>
      <c r="AD10" s="42" t="s">
        <v>69</v>
      </c>
      <c r="AE10" s="42" t="s">
        <v>68</v>
      </c>
      <c r="AF10" s="42" t="s">
        <v>69</v>
      </c>
      <c r="AG10" s="42" t="s">
        <v>68</v>
      </c>
      <c r="AH10" s="42" t="s">
        <v>68</v>
      </c>
      <c r="AI10" s="63" t="s">
        <v>68</v>
      </c>
      <c r="AJ10" s="63" t="s">
        <v>68</v>
      </c>
      <c r="AK10" t="s">
        <v>94</v>
      </c>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3" t="s">
        <v>68</v>
      </c>
      <c r="BS10" s="84" t="s">
        <v>70</v>
      </c>
      <c r="BT10" s="84" t="s">
        <v>68</v>
      </c>
      <c r="BU10" s="84" t="s">
        <v>108</v>
      </c>
      <c r="BV10" s="21"/>
      <c r="BW10" s="21"/>
      <c r="BX10" s="21"/>
      <c r="BY10" s="21"/>
    </row>
    <row r="11" spans="1:77" ht="15" x14ac:dyDescent="0.25">
      <c r="A11" s="19">
        <v>7</v>
      </c>
      <c r="B11" s="57" t="s">
        <v>89</v>
      </c>
      <c r="C11" s="58" t="s">
        <v>69</v>
      </c>
      <c r="D11" s="83"/>
      <c r="E11" s="60"/>
      <c r="F11" s="42" t="s">
        <v>68</v>
      </c>
      <c r="G11" s="64" t="s">
        <v>68</v>
      </c>
      <c r="H11" s="64" t="s">
        <v>68</v>
      </c>
      <c r="I11" s="42" t="s">
        <v>68</v>
      </c>
      <c r="J11" s="42" t="s">
        <v>68</v>
      </c>
      <c r="K11" s="42" t="s">
        <v>68</v>
      </c>
      <c r="L11" s="42" t="s">
        <v>68</v>
      </c>
      <c r="M11" s="42" t="s">
        <v>68</v>
      </c>
      <c r="N11" s="42" t="s">
        <v>68</v>
      </c>
      <c r="O11" s="42" t="s">
        <v>70</v>
      </c>
      <c r="P11" s="42" t="s">
        <v>70</v>
      </c>
      <c r="Q11" s="42" t="s">
        <v>70</v>
      </c>
      <c r="R11" s="42" t="s">
        <v>68</v>
      </c>
      <c r="S11" s="42" t="s">
        <v>68</v>
      </c>
      <c r="T11" s="42"/>
      <c r="U11" s="42"/>
      <c r="V11" s="42"/>
      <c r="W11" s="42" t="s">
        <v>68</v>
      </c>
      <c r="X11" s="42" t="s">
        <v>74</v>
      </c>
      <c r="Y11" s="42" t="s">
        <v>74</v>
      </c>
      <c r="Z11" s="42" t="s">
        <v>68</v>
      </c>
      <c r="AA11" s="42" t="s">
        <v>74</v>
      </c>
      <c r="AB11" s="42" t="s">
        <v>68</v>
      </c>
      <c r="AC11" s="42" t="s">
        <v>68</v>
      </c>
      <c r="AD11" s="42" t="s">
        <v>68</v>
      </c>
      <c r="AE11" s="42" t="s">
        <v>68</v>
      </c>
      <c r="AF11" s="42" t="s">
        <v>70</v>
      </c>
      <c r="AG11" s="42" t="s">
        <v>68</v>
      </c>
      <c r="AH11" s="42" t="s">
        <v>68</v>
      </c>
      <c r="AI11" s="63" t="s">
        <v>68</v>
      </c>
      <c r="AJ11" s="63" t="s">
        <v>68</v>
      </c>
      <c r="AK11" t="s">
        <v>95</v>
      </c>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3" t="s">
        <v>68</v>
      </c>
      <c r="BS11" s="84" t="s">
        <v>68</v>
      </c>
      <c r="BT11" s="84" t="s">
        <v>68</v>
      </c>
      <c r="BU11" s="84" t="s">
        <v>109</v>
      </c>
      <c r="BV11" s="21"/>
      <c r="BW11" s="21"/>
      <c r="BX11" s="21"/>
      <c r="BY11" s="21"/>
    </row>
    <row r="12" spans="1:77" ht="15" x14ac:dyDescent="0.25">
      <c r="A12" s="19">
        <v>8</v>
      </c>
      <c r="B12" s="57" t="s">
        <v>89</v>
      </c>
      <c r="C12" s="58" t="s">
        <v>69</v>
      </c>
      <c r="D12" s="83"/>
      <c r="E12" s="60"/>
      <c r="F12" s="42" t="s">
        <v>68</v>
      </c>
      <c r="G12" s="64" t="s">
        <v>68</v>
      </c>
      <c r="H12" s="64" t="s">
        <v>68</v>
      </c>
      <c r="I12" s="42" t="s">
        <v>68</v>
      </c>
      <c r="J12" s="42" t="s">
        <v>68</v>
      </c>
      <c r="K12" s="42" t="s">
        <v>68</v>
      </c>
      <c r="L12" s="42" t="s">
        <v>70</v>
      </c>
      <c r="M12" s="42" t="s">
        <v>70</v>
      </c>
      <c r="N12" s="42" t="s">
        <v>70</v>
      </c>
      <c r="O12" s="42" t="s">
        <v>68</v>
      </c>
      <c r="P12" s="42" t="s">
        <v>68</v>
      </c>
      <c r="Q12" s="42" t="s">
        <v>68</v>
      </c>
      <c r="R12" s="42" t="s">
        <v>68</v>
      </c>
      <c r="S12" s="42" t="s">
        <v>68</v>
      </c>
      <c r="T12" s="42"/>
      <c r="U12" s="42"/>
      <c r="V12" s="42"/>
      <c r="W12" s="42" t="s">
        <v>70</v>
      </c>
      <c r="X12" s="42" t="s">
        <v>70</v>
      </c>
      <c r="Y12" s="42" t="s">
        <v>70</v>
      </c>
      <c r="Z12" s="42" t="s">
        <v>68</v>
      </c>
      <c r="AA12" s="42" t="s">
        <v>68</v>
      </c>
      <c r="AB12" s="42" t="s">
        <v>68</v>
      </c>
      <c r="AC12" s="42" t="s">
        <v>68</v>
      </c>
      <c r="AD12" s="42" t="s">
        <v>69</v>
      </c>
      <c r="AE12" s="42" t="s">
        <v>70</v>
      </c>
      <c r="AF12" s="42" t="s">
        <v>69</v>
      </c>
      <c r="AG12" s="42" t="s">
        <v>68</v>
      </c>
      <c r="AH12" s="42" t="s">
        <v>70</v>
      </c>
      <c r="AI12" s="63" t="s">
        <v>68</v>
      </c>
      <c r="AJ12" s="63" t="s">
        <v>68</v>
      </c>
      <c r="AK12" t="s">
        <v>96</v>
      </c>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3" t="s">
        <v>70</v>
      </c>
      <c r="BS12" s="84" t="s">
        <v>70</v>
      </c>
      <c r="BT12" s="84" t="s">
        <v>70</v>
      </c>
      <c r="BU12" s="84" t="s">
        <v>110</v>
      </c>
      <c r="BV12" s="21"/>
      <c r="BW12" s="21"/>
      <c r="BX12" s="21"/>
      <c r="BY12" s="21"/>
    </row>
    <row r="13" spans="1:77" ht="15" x14ac:dyDescent="0.25">
      <c r="A13" s="19">
        <v>9</v>
      </c>
      <c r="B13" s="57" t="s">
        <v>89</v>
      </c>
      <c r="C13" s="58" t="s">
        <v>69</v>
      </c>
      <c r="D13" s="83"/>
      <c r="E13" s="59"/>
      <c r="F13" s="42" t="s">
        <v>69</v>
      </c>
      <c r="G13" s="64" t="s">
        <v>70</v>
      </c>
      <c r="H13" s="64" t="s">
        <v>70</v>
      </c>
      <c r="I13" s="42" t="s">
        <v>68</v>
      </c>
      <c r="J13" s="42" t="s">
        <v>68</v>
      </c>
      <c r="K13" s="42" t="s">
        <v>70</v>
      </c>
      <c r="L13" s="42" t="s">
        <v>68</v>
      </c>
      <c r="M13" s="42" t="s">
        <v>68</v>
      </c>
      <c r="N13" s="42" t="s">
        <v>68</v>
      </c>
      <c r="O13" s="42" t="s">
        <v>70</v>
      </c>
      <c r="P13" s="42" t="s">
        <v>70</v>
      </c>
      <c r="Q13" s="42" t="s">
        <v>70</v>
      </c>
      <c r="R13" s="42" t="s">
        <v>68</v>
      </c>
      <c r="S13" s="42" t="s">
        <v>68</v>
      </c>
      <c r="T13" s="42"/>
      <c r="U13" s="42"/>
      <c r="V13" s="42"/>
      <c r="W13" s="42" t="s">
        <v>70</v>
      </c>
      <c r="X13" s="42" t="s">
        <v>68</v>
      </c>
      <c r="Y13" s="42" t="s">
        <v>68</v>
      </c>
      <c r="Z13" s="42" t="s">
        <v>69</v>
      </c>
      <c r="AA13" s="42" t="s">
        <v>69</v>
      </c>
      <c r="AB13" s="42" t="s">
        <v>69</v>
      </c>
      <c r="AC13" s="42" t="s">
        <v>69</v>
      </c>
      <c r="AD13" s="42" t="s">
        <v>70</v>
      </c>
      <c r="AE13" s="42" t="s">
        <v>70</v>
      </c>
      <c r="AF13" s="42" t="s">
        <v>69</v>
      </c>
      <c r="AG13" s="42" t="s">
        <v>69</v>
      </c>
      <c r="AH13" s="42" t="s">
        <v>69</v>
      </c>
      <c r="AI13" s="63" t="s">
        <v>70</v>
      </c>
      <c r="AJ13" s="63" t="s">
        <v>70</v>
      </c>
      <c r="AK13" t="s">
        <v>97</v>
      </c>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3" t="s">
        <v>69</v>
      </c>
      <c r="BS13" s="84" t="s">
        <v>70</v>
      </c>
      <c r="BT13" s="84" t="s">
        <v>70</v>
      </c>
      <c r="BU13" s="84" t="s">
        <v>107</v>
      </c>
      <c r="BV13" s="21">
        <v>12</v>
      </c>
      <c r="BW13" s="21">
        <v>3</v>
      </c>
      <c r="BX13" s="21"/>
      <c r="BY13" s="21"/>
    </row>
    <row r="14" spans="1:77" ht="15" x14ac:dyDescent="0.25">
      <c r="A14" s="19">
        <v>10</v>
      </c>
      <c r="B14" s="57" t="s">
        <v>89</v>
      </c>
      <c r="C14" s="58" t="s">
        <v>69</v>
      </c>
      <c r="D14" s="83"/>
      <c r="E14" s="59"/>
      <c r="F14" s="42" t="s">
        <v>69</v>
      </c>
      <c r="G14" s="64" t="s">
        <v>69</v>
      </c>
      <c r="H14" s="64" t="s">
        <v>70</v>
      </c>
      <c r="I14" s="42" t="s">
        <v>70</v>
      </c>
      <c r="J14" s="42" t="s">
        <v>68</v>
      </c>
      <c r="K14" s="42" t="s">
        <v>69</v>
      </c>
      <c r="L14" s="42" t="s">
        <v>70</v>
      </c>
      <c r="M14" s="42" t="s">
        <v>70</v>
      </c>
      <c r="N14" s="42" t="s">
        <v>70</v>
      </c>
      <c r="O14" s="42" t="s">
        <v>69</v>
      </c>
      <c r="P14" s="42" t="s">
        <v>69</v>
      </c>
      <c r="Q14" s="42" t="s">
        <v>69</v>
      </c>
      <c r="R14" s="42" t="s">
        <v>68</v>
      </c>
      <c r="S14" s="42" t="s">
        <v>68</v>
      </c>
      <c r="T14" s="42"/>
      <c r="U14" s="42"/>
      <c r="V14" s="42"/>
      <c r="W14" s="42" t="s">
        <v>68</v>
      </c>
      <c r="X14" s="42" t="s">
        <v>70</v>
      </c>
      <c r="Y14" s="42" t="s">
        <v>69</v>
      </c>
      <c r="Z14" s="42" t="s">
        <v>70</v>
      </c>
      <c r="AA14" s="42" t="s">
        <v>69</v>
      </c>
      <c r="AB14" s="42" t="s">
        <v>69</v>
      </c>
      <c r="AC14" s="42" t="s">
        <v>70</v>
      </c>
      <c r="AD14" s="42" t="s">
        <v>69</v>
      </c>
      <c r="AE14" s="42" t="s">
        <v>70</v>
      </c>
      <c r="AF14" s="42" t="s">
        <v>70</v>
      </c>
      <c r="AG14" s="42" t="s">
        <v>69</v>
      </c>
      <c r="AH14" s="42" t="s">
        <v>69</v>
      </c>
      <c r="AI14" s="63" t="s">
        <v>70</v>
      </c>
      <c r="AJ14" s="63" t="s">
        <v>70</v>
      </c>
      <c r="AK14" t="s">
        <v>98</v>
      </c>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3" t="s">
        <v>70</v>
      </c>
      <c r="BS14" s="84" t="s">
        <v>70</v>
      </c>
      <c r="BT14" s="84" t="s">
        <v>70</v>
      </c>
      <c r="BU14" s="84" t="s">
        <v>107</v>
      </c>
      <c r="BV14" s="21">
        <v>2</v>
      </c>
      <c r="BW14" s="21">
        <v>5</v>
      </c>
      <c r="BX14" s="21"/>
      <c r="BY14" s="21">
        <v>12</v>
      </c>
    </row>
    <row r="15" spans="1:77" ht="15" x14ac:dyDescent="0.25">
      <c r="A15" s="19">
        <v>11</v>
      </c>
      <c r="B15" s="57" t="s">
        <v>89</v>
      </c>
      <c r="C15" s="58" t="s">
        <v>69</v>
      </c>
      <c r="D15" s="83"/>
      <c r="E15" s="59"/>
      <c r="F15" s="42" t="s">
        <v>68</v>
      </c>
      <c r="G15" s="64" t="s">
        <v>68</v>
      </c>
      <c r="H15" s="64" t="s">
        <v>68</v>
      </c>
      <c r="I15" s="42" t="s">
        <v>68</v>
      </c>
      <c r="J15" s="42" t="s">
        <v>68</v>
      </c>
      <c r="K15" s="42" t="s">
        <v>74</v>
      </c>
      <c r="L15" s="42" t="s">
        <v>70</v>
      </c>
      <c r="M15" s="42" t="s">
        <v>70</v>
      </c>
      <c r="N15" s="42" t="s">
        <v>70</v>
      </c>
      <c r="O15" s="42" t="s">
        <v>74</v>
      </c>
      <c r="P15" s="42" t="s">
        <v>74</v>
      </c>
      <c r="Q15" s="42" t="s">
        <v>74</v>
      </c>
      <c r="R15" s="42" t="s">
        <v>68</v>
      </c>
      <c r="S15" s="42" t="s">
        <v>68</v>
      </c>
      <c r="T15" s="42"/>
      <c r="U15" s="42"/>
      <c r="V15" s="42"/>
      <c r="W15" s="42" t="s">
        <v>74</v>
      </c>
      <c r="X15" s="42" t="s">
        <v>68</v>
      </c>
      <c r="Y15" s="42" t="s">
        <v>74</v>
      </c>
      <c r="Z15" s="42" t="s">
        <v>74</v>
      </c>
      <c r="AA15" s="42" t="s">
        <v>74</v>
      </c>
      <c r="AB15" s="42" t="s">
        <v>74</v>
      </c>
      <c r="AC15" s="42" t="s">
        <v>74</v>
      </c>
      <c r="AD15" s="42" t="s">
        <v>68</v>
      </c>
      <c r="AE15" s="42" t="s">
        <v>68</v>
      </c>
      <c r="AF15" s="42" t="s">
        <v>68</v>
      </c>
      <c r="AG15" s="42" t="s">
        <v>74</v>
      </c>
      <c r="AH15" s="42" t="s">
        <v>74</v>
      </c>
      <c r="AI15" s="63" t="s">
        <v>68</v>
      </c>
      <c r="AJ15" s="63" t="s">
        <v>68</v>
      </c>
      <c r="AK15" t="s">
        <v>99</v>
      </c>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3" t="s">
        <v>68</v>
      </c>
      <c r="BS15" s="84" t="s">
        <v>68</v>
      </c>
      <c r="BT15" s="84" t="s">
        <v>68</v>
      </c>
      <c r="BU15" s="84" t="s">
        <v>104</v>
      </c>
      <c r="BV15" s="21"/>
      <c r="BW15" s="21"/>
      <c r="BX15" s="21"/>
      <c r="BY15" s="21"/>
    </row>
    <row r="16" spans="1:77" ht="15" x14ac:dyDescent="0.25">
      <c r="A16" s="19">
        <v>12</v>
      </c>
      <c r="B16" s="57" t="s">
        <v>89</v>
      </c>
      <c r="C16" s="58" t="s">
        <v>69</v>
      </c>
      <c r="D16" s="83"/>
      <c r="E16" s="61"/>
      <c r="F16" s="42" t="s">
        <v>68</v>
      </c>
      <c r="G16" s="64" t="s">
        <v>68</v>
      </c>
      <c r="H16" s="64" t="s">
        <v>68</v>
      </c>
      <c r="I16" s="42" t="s">
        <v>68</v>
      </c>
      <c r="J16" s="42" t="s">
        <v>68</v>
      </c>
      <c r="K16" s="42" t="s">
        <v>68</v>
      </c>
      <c r="L16" s="42" t="s">
        <v>70</v>
      </c>
      <c r="M16" s="42" t="s">
        <v>70</v>
      </c>
      <c r="N16" s="42" t="s">
        <v>70</v>
      </c>
      <c r="O16" s="42" t="s">
        <v>70</v>
      </c>
      <c r="P16" s="42" t="s">
        <v>70</v>
      </c>
      <c r="Q16" s="42" t="s">
        <v>70</v>
      </c>
      <c r="R16" s="42" t="s">
        <v>68</v>
      </c>
      <c r="S16" s="42" t="s">
        <v>68</v>
      </c>
      <c r="T16" s="42"/>
      <c r="U16" s="42"/>
      <c r="V16" s="42"/>
      <c r="W16" s="42" t="s">
        <v>74</v>
      </c>
      <c r="X16" s="42" t="s">
        <v>68</v>
      </c>
      <c r="Y16" s="42" t="s">
        <v>68</v>
      </c>
      <c r="Z16" s="42" t="s">
        <v>68</v>
      </c>
      <c r="AA16" s="42" t="s">
        <v>70</v>
      </c>
      <c r="AB16" s="42" t="s">
        <v>70</v>
      </c>
      <c r="AC16" s="42" t="s">
        <v>68</v>
      </c>
      <c r="AD16" s="42" t="s">
        <v>69</v>
      </c>
      <c r="AE16" s="42" t="s">
        <v>70</v>
      </c>
      <c r="AF16" s="42" t="s">
        <v>70</v>
      </c>
      <c r="AG16" s="42" t="s">
        <v>70</v>
      </c>
      <c r="AH16" s="42" t="s">
        <v>68</v>
      </c>
      <c r="AI16" s="63" t="s">
        <v>68</v>
      </c>
      <c r="AJ16" s="63" t="s">
        <v>68</v>
      </c>
      <c r="AK16" t="s">
        <v>100</v>
      </c>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3" t="s">
        <v>70</v>
      </c>
      <c r="BS16" s="84" t="s">
        <v>68</v>
      </c>
      <c r="BT16" s="84" t="s">
        <v>68</v>
      </c>
      <c r="BU16" s="84" t="s">
        <v>111</v>
      </c>
      <c r="BV16" s="21"/>
      <c r="BW16" s="21"/>
      <c r="BX16" s="21"/>
      <c r="BY16" s="21"/>
    </row>
    <row r="17" spans="1:77" ht="15" x14ac:dyDescent="0.25">
      <c r="A17" s="19">
        <v>13</v>
      </c>
      <c r="B17" s="57" t="s">
        <v>89</v>
      </c>
      <c r="C17" s="58" t="s">
        <v>69</v>
      </c>
      <c r="D17" s="83"/>
      <c r="E17" s="59"/>
      <c r="F17" s="42" t="s">
        <v>74</v>
      </c>
      <c r="G17" s="64" t="s">
        <v>74</v>
      </c>
      <c r="H17" s="64" t="s">
        <v>68</v>
      </c>
      <c r="I17" s="42" t="s">
        <v>68</v>
      </c>
      <c r="J17" s="42" t="s">
        <v>68</v>
      </c>
      <c r="K17" s="42" t="s">
        <v>74</v>
      </c>
      <c r="L17" s="42" t="s">
        <v>70</v>
      </c>
      <c r="M17" s="42" t="s">
        <v>70</v>
      </c>
      <c r="N17" s="42" t="s">
        <v>70</v>
      </c>
      <c r="O17" s="42" t="s">
        <v>68</v>
      </c>
      <c r="P17" s="42" t="s">
        <v>68</v>
      </c>
      <c r="Q17" s="42" t="s">
        <v>68</v>
      </c>
      <c r="R17" s="42" t="s">
        <v>68</v>
      </c>
      <c r="S17" s="42" t="s">
        <v>68</v>
      </c>
      <c r="T17" s="42"/>
      <c r="U17" s="42"/>
      <c r="V17" s="42"/>
      <c r="W17" s="42" t="s">
        <v>68</v>
      </c>
      <c r="X17" s="42" t="s">
        <v>68</v>
      </c>
      <c r="Y17" s="42" t="s">
        <v>74</v>
      </c>
      <c r="Z17" s="42" t="s">
        <v>68</v>
      </c>
      <c r="AA17" s="42" t="s">
        <v>68</v>
      </c>
      <c r="AB17" s="42" t="s">
        <v>68</v>
      </c>
      <c r="AC17" s="42" t="s">
        <v>68</v>
      </c>
      <c r="AD17" s="42" t="s">
        <v>69</v>
      </c>
      <c r="AE17" s="42" t="s">
        <v>70</v>
      </c>
      <c r="AF17" s="42" t="s">
        <v>70</v>
      </c>
      <c r="AG17" s="42" t="s">
        <v>70</v>
      </c>
      <c r="AH17" s="42" t="s">
        <v>68</v>
      </c>
      <c r="AI17" s="63" t="s">
        <v>68</v>
      </c>
      <c r="AJ17" s="63" t="s">
        <v>68</v>
      </c>
      <c r="AK17" t="s">
        <v>91</v>
      </c>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3" t="s">
        <v>68</v>
      </c>
      <c r="BS17" s="84" t="s">
        <v>70</v>
      </c>
      <c r="BT17" s="84" t="s">
        <v>68</v>
      </c>
      <c r="BU17" s="84" t="s">
        <v>104</v>
      </c>
      <c r="BV17" s="21"/>
      <c r="BW17" s="21"/>
      <c r="BX17" s="21"/>
      <c r="BY17" s="21"/>
    </row>
    <row r="18" spans="1:77" ht="15" x14ac:dyDescent="0.25">
      <c r="A18" s="19">
        <v>14</v>
      </c>
      <c r="B18" s="79" t="s">
        <v>89</v>
      </c>
      <c r="C18" s="80" t="s">
        <v>69</v>
      </c>
      <c r="D18" s="83"/>
      <c r="E18" s="81"/>
      <c r="F18" s="42" t="s">
        <v>68</v>
      </c>
      <c r="G18" s="64" t="s">
        <v>68</v>
      </c>
      <c r="H18" s="64" t="s">
        <v>68</v>
      </c>
      <c r="I18" s="42" t="s">
        <v>68</v>
      </c>
      <c r="J18" s="42" t="s">
        <v>68</v>
      </c>
      <c r="K18" s="42" t="s">
        <v>68</v>
      </c>
      <c r="L18" s="42" t="s">
        <v>70</v>
      </c>
      <c r="M18" s="42" t="s">
        <v>70</v>
      </c>
      <c r="N18" s="42" t="s">
        <v>70</v>
      </c>
      <c r="O18" s="42" t="s">
        <v>68</v>
      </c>
      <c r="P18" s="42" t="s">
        <v>68</v>
      </c>
      <c r="Q18" s="42" t="s">
        <v>70</v>
      </c>
      <c r="R18" s="42" t="s">
        <v>68</v>
      </c>
      <c r="S18" s="42" t="s">
        <v>68</v>
      </c>
      <c r="T18" s="42"/>
      <c r="U18" s="42"/>
      <c r="V18" s="42"/>
      <c r="W18" s="42" t="s">
        <v>74</v>
      </c>
      <c r="X18" s="42" t="s">
        <v>68</v>
      </c>
      <c r="Y18" s="42" t="s">
        <v>68</v>
      </c>
      <c r="Z18" s="42" t="s">
        <v>70</v>
      </c>
      <c r="AA18" s="42" t="s">
        <v>70</v>
      </c>
      <c r="AB18" s="42" t="s">
        <v>70</v>
      </c>
      <c r="AC18" s="42" t="s">
        <v>69</v>
      </c>
      <c r="AD18" s="42" t="s">
        <v>69</v>
      </c>
      <c r="AE18" s="42" t="s">
        <v>70</v>
      </c>
      <c r="AF18" s="42" t="s">
        <v>70</v>
      </c>
      <c r="AG18" s="42" t="s">
        <v>68</v>
      </c>
      <c r="AH18" s="42" t="s">
        <v>69</v>
      </c>
      <c r="AI18" s="63" t="s">
        <v>68</v>
      </c>
      <c r="AJ18" s="63" t="s">
        <v>68</v>
      </c>
      <c r="AK18" t="s">
        <v>94</v>
      </c>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3" t="s">
        <v>70</v>
      </c>
      <c r="BS18" s="84" t="s">
        <v>70</v>
      </c>
      <c r="BT18" s="84" t="s">
        <v>68</v>
      </c>
      <c r="BU18" s="84" t="s">
        <v>107</v>
      </c>
      <c r="BV18" s="21"/>
      <c r="BW18" s="21"/>
      <c r="BX18" s="21"/>
      <c r="BY18" s="21"/>
    </row>
    <row r="19" spans="1:77" ht="15" x14ac:dyDescent="0.25">
      <c r="A19" s="19">
        <v>15</v>
      </c>
      <c r="B19" s="57" t="s">
        <v>89</v>
      </c>
      <c r="C19" s="58" t="s">
        <v>69</v>
      </c>
      <c r="D19" s="83"/>
      <c r="E19" s="59"/>
      <c r="F19" s="78" t="s">
        <v>68</v>
      </c>
      <c r="G19" s="64" t="s">
        <v>68</v>
      </c>
      <c r="H19" s="64" t="s">
        <v>68</v>
      </c>
      <c r="I19" s="42" t="s">
        <v>68</v>
      </c>
      <c r="J19" s="42" t="s">
        <v>68</v>
      </c>
      <c r="K19" s="42" t="s">
        <v>68</v>
      </c>
      <c r="L19" s="42" t="s">
        <v>70</v>
      </c>
      <c r="M19" s="42" t="s">
        <v>70</v>
      </c>
      <c r="N19" s="42" t="s">
        <v>70</v>
      </c>
      <c r="O19" s="42" t="s">
        <v>68</v>
      </c>
      <c r="P19" s="42" t="s">
        <v>68</v>
      </c>
      <c r="Q19" s="42" t="s">
        <v>68</v>
      </c>
      <c r="R19" s="42" t="s">
        <v>68</v>
      </c>
      <c r="S19" s="42" t="s">
        <v>68</v>
      </c>
      <c r="T19" s="42"/>
      <c r="U19" s="42"/>
      <c r="V19" s="42"/>
      <c r="W19" s="42" t="s">
        <v>70</v>
      </c>
      <c r="X19" s="42" t="s">
        <v>68</v>
      </c>
      <c r="Y19" s="42" t="s">
        <v>68</v>
      </c>
      <c r="Z19" s="42" t="s">
        <v>69</v>
      </c>
      <c r="AA19" s="42" t="s">
        <v>70</v>
      </c>
      <c r="AB19" s="42" t="s">
        <v>70</v>
      </c>
      <c r="AC19" s="42" t="s">
        <v>69</v>
      </c>
      <c r="AD19" s="42" t="s">
        <v>69</v>
      </c>
      <c r="AE19" s="42" t="s">
        <v>70</v>
      </c>
      <c r="AF19" s="42" t="s">
        <v>69</v>
      </c>
      <c r="AG19" s="42" t="s">
        <v>70</v>
      </c>
      <c r="AH19" s="42" t="s">
        <v>74</v>
      </c>
      <c r="AI19" s="63" t="s">
        <v>68</v>
      </c>
      <c r="AJ19" s="63" t="s">
        <v>68</v>
      </c>
      <c r="AK19" t="s">
        <v>98</v>
      </c>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3" t="s">
        <v>68</v>
      </c>
      <c r="BS19" s="84" t="s">
        <v>70</v>
      </c>
      <c r="BT19" s="84" t="s">
        <v>68</v>
      </c>
      <c r="BU19" s="84" t="s">
        <v>107</v>
      </c>
      <c r="BV19" s="21"/>
      <c r="BW19" s="21"/>
      <c r="BX19" s="21"/>
      <c r="BY19" s="21"/>
    </row>
    <row r="20" spans="1:77" ht="15" x14ac:dyDescent="0.25">
      <c r="A20" s="19">
        <v>16</v>
      </c>
      <c r="B20" s="57" t="s">
        <v>89</v>
      </c>
      <c r="C20" s="58" t="s">
        <v>69</v>
      </c>
      <c r="D20" s="83"/>
      <c r="E20" s="59"/>
      <c r="F20" s="78" t="s">
        <v>68</v>
      </c>
      <c r="G20" s="64" t="s">
        <v>68</v>
      </c>
      <c r="H20" s="64" t="s">
        <v>68</v>
      </c>
      <c r="I20" s="42" t="s">
        <v>68</v>
      </c>
      <c r="J20" s="42" t="s">
        <v>68</v>
      </c>
      <c r="K20" s="42" t="s">
        <v>70</v>
      </c>
      <c r="L20" s="42" t="s">
        <v>70</v>
      </c>
      <c r="M20" s="42" t="s">
        <v>70</v>
      </c>
      <c r="N20" s="42" t="s">
        <v>70</v>
      </c>
      <c r="O20" s="42" t="s">
        <v>70</v>
      </c>
      <c r="P20" s="42" t="s">
        <v>70</v>
      </c>
      <c r="Q20" s="42" t="s">
        <v>70</v>
      </c>
      <c r="R20" s="42" t="s">
        <v>68</v>
      </c>
      <c r="S20" s="42" t="s">
        <v>68</v>
      </c>
      <c r="T20" s="42"/>
      <c r="U20" s="42"/>
      <c r="V20" s="42"/>
      <c r="W20" s="42" t="s">
        <v>68</v>
      </c>
      <c r="X20" s="42" t="s">
        <v>68</v>
      </c>
      <c r="Y20" s="42" t="s">
        <v>68</v>
      </c>
      <c r="Z20" s="42" t="s">
        <v>68</v>
      </c>
      <c r="AA20" s="42" t="s">
        <v>68</v>
      </c>
      <c r="AB20" s="42" t="s">
        <v>68</v>
      </c>
      <c r="AC20" s="42" t="s">
        <v>68</v>
      </c>
      <c r="AD20" s="42" t="s">
        <v>69</v>
      </c>
      <c r="AE20" s="42" t="s">
        <v>68</v>
      </c>
      <c r="AF20" s="42" t="s">
        <v>70</v>
      </c>
      <c r="AG20" s="42" t="s">
        <v>69</v>
      </c>
      <c r="AH20" s="42" t="s">
        <v>69</v>
      </c>
      <c r="AI20" s="63" t="s">
        <v>70</v>
      </c>
      <c r="AJ20" s="63" t="s">
        <v>70</v>
      </c>
      <c r="AK20" t="s">
        <v>98</v>
      </c>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3" t="s">
        <v>68</v>
      </c>
      <c r="BS20" s="84" t="s">
        <v>70</v>
      </c>
      <c r="BT20" s="84" t="s">
        <v>68</v>
      </c>
      <c r="BU20" s="84" t="s">
        <v>109</v>
      </c>
      <c r="BV20" s="21"/>
      <c r="BW20" s="21"/>
      <c r="BX20" s="21"/>
      <c r="BY20" s="21"/>
    </row>
    <row r="21" spans="1:77" ht="15" x14ac:dyDescent="0.25">
      <c r="A21" s="19">
        <v>17</v>
      </c>
      <c r="B21" s="57" t="s">
        <v>89</v>
      </c>
      <c r="C21" s="58" t="s">
        <v>69</v>
      </c>
      <c r="D21" s="83"/>
      <c r="E21" s="59"/>
      <c r="F21" s="78" t="s">
        <v>74</v>
      </c>
      <c r="G21" s="64" t="s">
        <v>74</v>
      </c>
      <c r="H21" s="64" t="s">
        <v>68</v>
      </c>
      <c r="I21" s="42" t="s">
        <v>68</v>
      </c>
      <c r="J21" s="42" t="s">
        <v>68</v>
      </c>
      <c r="K21" s="42" t="s">
        <v>74</v>
      </c>
      <c r="L21" s="42" t="s">
        <v>70</v>
      </c>
      <c r="M21" s="42" t="s">
        <v>70</v>
      </c>
      <c r="N21" s="42" t="s">
        <v>70</v>
      </c>
      <c r="O21" s="42" t="s">
        <v>70</v>
      </c>
      <c r="P21" s="42" t="s">
        <v>70</v>
      </c>
      <c r="Q21" s="42" t="s">
        <v>70</v>
      </c>
      <c r="R21" s="42" t="s">
        <v>68</v>
      </c>
      <c r="S21" s="42" t="s">
        <v>68</v>
      </c>
      <c r="T21" s="42"/>
      <c r="U21" s="42"/>
      <c r="V21" s="42"/>
      <c r="W21" s="42" t="s">
        <v>68</v>
      </c>
      <c r="X21" s="42" t="s">
        <v>68</v>
      </c>
      <c r="Y21" s="42" t="s">
        <v>68</v>
      </c>
      <c r="Z21" s="42" t="s">
        <v>68</v>
      </c>
      <c r="AA21" s="42" t="s">
        <v>68</v>
      </c>
      <c r="AB21" s="42" t="s">
        <v>68</v>
      </c>
      <c r="AC21" s="42" t="s">
        <v>68</v>
      </c>
      <c r="AD21" s="42" t="s">
        <v>69</v>
      </c>
      <c r="AE21" s="42" t="s">
        <v>70</v>
      </c>
      <c r="AF21" s="42" t="s">
        <v>70</v>
      </c>
      <c r="AG21" s="42" t="s">
        <v>70</v>
      </c>
      <c r="AH21" s="42" t="s">
        <v>68</v>
      </c>
      <c r="AI21" s="63" t="s">
        <v>68</v>
      </c>
      <c r="AJ21" s="63" t="s">
        <v>68</v>
      </c>
      <c r="AK21" t="s">
        <v>101</v>
      </c>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3" t="s">
        <v>68</v>
      </c>
      <c r="BS21" s="84" t="s">
        <v>68</v>
      </c>
      <c r="BT21" s="84" t="s">
        <v>68</v>
      </c>
      <c r="BU21" s="84" t="s">
        <v>104</v>
      </c>
      <c r="BV21" s="21"/>
      <c r="BW21" s="21"/>
      <c r="BX21" s="21"/>
      <c r="BY21" s="21"/>
    </row>
    <row r="22" spans="1:77" ht="15" x14ac:dyDescent="0.25">
      <c r="A22" s="19">
        <v>18</v>
      </c>
      <c r="B22" s="57" t="s">
        <v>89</v>
      </c>
      <c r="C22" s="58" t="s">
        <v>69</v>
      </c>
      <c r="D22" s="83"/>
      <c r="E22" s="60"/>
      <c r="F22" s="78" t="s">
        <v>68</v>
      </c>
      <c r="G22" s="64" t="s">
        <v>68</v>
      </c>
      <c r="H22" s="64" t="s">
        <v>68</v>
      </c>
      <c r="I22" s="42" t="s">
        <v>68</v>
      </c>
      <c r="J22" s="42" t="s">
        <v>68</v>
      </c>
      <c r="K22" s="42" t="s">
        <v>68</v>
      </c>
      <c r="L22" s="42" t="s">
        <v>70</v>
      </c>
      <c r="M22" s="42" t="s">
        <v>70</v>
      </c>
      <c r="N22" s="42" t="s">
        <v>70</v>
      </c>
      <c r="O22" s="42" t="s">
        <v>68</v>
      </c>
      <c r="P22" s="42" t="s">
        <v>68</v>
      </c>
      <c r="Q22" s="42" t="s">
        <v>68</v>
      </c>
      <c r="R22" s="42" t="s">
        <v>68</v>
      </c>
      <c r="S22" s="42" t="s">
        <v>68</v>
      </c>
      <c r="T22" s="42"/>
      <c r="U22" s="42"/>
      <c r="V22" s="42"/>
      <c r="W22" s="42" t="s">
        <v>68</v>
      </c>
      <c r="X22" s="42" t="s">
        <v>68</v>
      </c>
      <c r="Y22" s="42" t="s">
        <v>69</v>
      </c>
      <c r="Z22" s="42" t="s">
        <v>70</v>
      </c>
      <c r="AA22" s="42" t="s">
        <v>69</v>
      </c>
      <c r="AB22" s="42" t="s">
        <v>69</v>
      </c>
      <c r="AC22" s="42" t="s">
        <v>70</v>
      </c>
      <c r="AD22" s="42" t="s">
        <v>69</v>
      </c>
      <c r="AE22" s="42" t="s">
        <v>70</v>
      </c>
      <c r="AF22" s="42" t="s">
        <v>70</v>
      </c>
      <c r="AG22" s="42" t="s">
        <v>70</v>
      </c>
      <c r="AH22" s="42" t="s">
        <v>70</v>
      </c>
      <c r="AI22" s="63" t="s">
        <v>68</v>
      </c>
      <c r="AJ22" s="63" t="s">
        <v>68</v>
      </c>
      <c r="AK22" t="s">
        <v>101</v>
      </c>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3" t="s">
        <v>68</v>
      </c>
      <c r="BS22" s="84" t="s">
        <v>68</v>
      </c>
      <c r="BT22" s="84" t="s">
        <v>68</v>
      </c>
      <c r="BU22" s="84" t="s">
        <v>106</v>
      </c>
      <c r="BV22" s="21"/>
      <c r="BW22" s="21"/>
      <c r="BX22" s="21"/>
      <c r="BY22" s="21"/>
    </row>
    <row r="23" spans="1:77" ht="15" x14ac:dyDescent="0.25">
      <c r="A23" s="19">
        <v>19</v>
      </c>
      <c r="B23" s="57" t="s">
        <v>89</v>
      </c>
      <c r="C23" s="58" t="s">
        <v>69</v>
      </c>
      <c r="D23" s="83"/>
      <c r="E23" s="59"/>
      <c r="F23" s="78" t="s">
        <v>68</v>
      </c>
      <c r="G23" s="64" t="s">
        <v>68</v>
      </c>
      <c r="H23" s="64" t="s">
        <v>68</v>
      </c>
      <c r="I23" s="42" t="s">
        <v>68</v>
      </c>
      <c r="J23" s="42" t="s">
        <v>68</v>
      </c>
      <c r="K23" s="42" t="s">
        <v>68</v>
      </c>
      <c r="L23" s="42" t="s">
        <v>68</v>
      </c>
      <c r="M23" s="42" t="s">
        <v>70</v>
      </c>
      <c r="N23" s="42" t="s">
        <v>70</v>
      </c>
      <c r="O23" s="42" t="s">
        <v>70</v>
      </c>
      <c r="P23" s="42" t="s">
        <v>70</v>
      </c>
      <c r="Q23" s="42" t="s">
        <v>70</v>
      </c>
      <c r="R23" s="42" t="s">
        <v>68</v>
      </c>
      <c r="S23" s="42" t="s">
        <v>68</v>
      </c>
      <c r="T23" s="42"/>
      <c r="U23" s="42"/>
      <c r="V23" s="42"/>
      <c r="W23" s="42" t="s">
        <v>68</v>
      </c>
      <c r="X23" s="42" t="s">
        <v>70</v>
      </c>
      <c r="Y23" s="42" t="s">
        <v>74</v>
      </c>
      <c r="Z23" s="42" t="s">
        <v>68</v>
      </c>
      <c r="AA23" s="42" t="s">
        <v>68</v>
      </c>
      <c r="AB23" s="42" t="s">
        <v>68</v>
      </c>
      <c r="AC23" s="42" t="s">
        <v>68</v>
      </c>
      <c r="AD23" s="42" t="s">
        <v>70</v>
      </c>
      <c r="AE23" s="42" t="s">
        <v>70</v>
      </c>
      <c r="AF23" s="42" t="s">
        <v>70</v>
      </c>
      <c r="AG23" s="42" t="s">
        <v>70</v>
      </c>
      <c r="AH23" s="42" t="s">
        <v>70</v>
      </c>
      <c r="AI23" s="63" t="s">
        <v>68</v>
      </c>
      <c r="AJ23" s="63" t="s">
        <v>68</v>
      </c>
      <c r="AK23" t="s">
        <v>101</v>
      </c>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3" t="s">
        <v>70</v>
      </c>
      <c r="BS23" s="84" t="s">
        <v>68</v>
      </c>
      <c r="BT23" s="84" t="s">
        <v>70</v>
      </c>
      <c r="BU23" s="84" t="s">
        <v>106</v>
      </c>
      <c r="BV23" s="21"/>
      <c r="BW23" s="21"/>
      <c r="BX23" s="21"/>
      <c r="BY23" s="21"/>
    </row>
    <row r="24" spans="1:77" ht="15" x14ac:dyDescent="0.25">
      <c r="A24" s="19">
        <v>20</v>
      </c>
      <c r="B24" s="57" t="s">
        <v>89</v>
      </c>
      <c r="C24" s="58" t="s">
        <v>69</v>
      </c>
      <c r="D24" s="83"/>
      <c r="E24" s="59"/>
      <c r="F24" s="78" t="s">
        <v>69</v>
      </c>
      <c r="G24" s="64" t="s">
        <v>69</v>
      </c>
      <c r="H24" s="64" t="s">
        <v>68</v>
      </c>
      <c r="I24" s="42" t="s">
        <v>68</v>
      </c>
      <c r="J24" s="42" t="s">
        <v>68</v>
      </c>
      <c r="K24" s="42" t="s">
        <v>69</v>
      </c>
      <c r="L24" s="42" t="s">
        <v>70</v>
      </c>
      <c r="M24" s="42" t="s">
        <v>70</v>
      </c>
      <c r="N24" s="42" t="s">
        <v>70</v>
      </c>
      <c r="O24" s="42" t="s">
        <v>69</v>
      </c>
      <c r="P24" s="42" t="s">
        <v>69</v>
      </c>
      <c r="Q24" s="42" t="s">
        <v>69</v>
      </c>
      <c r="R24" s="42" t="s">
        <v>68</v>
      </c>
      <c r="S24" s="42" t="s">
        <v>68</v>
      </c>
      <c r="T24" s="42"/>
      <c r="U24" s="42"/>
      <c r="V24" s="42"/>
      <c r="W24" s="42" t="s">
        <v>68</v>
      </c>
      <c r="X24" s="42" t="s">
        <v>68</v>
      </c>
      <c r="Y24" s="42" t="s">
        <v>68</v>
      </c>
      <c r="Z24" s="42" t="s">
        <v>70</v>
      </c>
      <c r="AA24" s="42" t="s">
        <v>69</v>
      </c>
      <c r="AB24" s="42" t="s">
        <v>70</v>
      </c>
      <c r="AC24" s="42" t="s">
        <v>69</v>
      </c>
      <c r="AD24" s="42" t="s">
        <v>69</v>
      </c>
      <c r="AE24" s="42" t="s">
        <v>68</v>
      </c>
      <c r="AF24" s="42" t="s">
        <v>70</v>
      </c>
      <c r="AG24" s="42" t="s">
        <v>69</v>
      </c>
      <c r="AH24" s="42" t="s">
        <v>68</v>
      </c>
      <c r="AI24" s="63" t="s">
        <v>70</v>
      </c>
      <c r="AJ24" s="63" t="s">
        <v>70</v>
      </c>
      <c r="AK24" t="s">
        <v>98</v>
      </c>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3" t="s">
        <v>70</v>
      </c>
      <c r="BS24" s="84" t="s">
        <v>70</v>
      </c>
      <c r="BT24" s="84" t="s">
        <v>70</v>
      </c>
      <c r="BU24" s="84" t="s">
        <v>107</v>
      </c>
      <c r="BV24" s="21"/>
      <c r="BW24" s="21"/>
      <c r="BX24" s="21"/>
      <c r="BY24" s="21"/>
    </row>
    <row r="25" spans="1:77" ht="15" x14ac:dyDescent="0.25">
      <c r="A25" s="19">
        <v>21</v>
      </c>
      <c r="B25" s="57" t="s">
        <v>89</v>
      </c>
      <c r="C25" s="57" t="s">
        <v>69</v>
      </c>
      <c r="D25" s="83"/>
      <c r="E25" s="20"/>
      <c r="F25" s="78" t="s">
        <v>68</v>
      </c>
      <c r="G25" s="64" t="s">
        <v>68</v>
      </c>
      <c r="H25" s="64" t="s">
        <v>68</v>
      </c>
      <c r="I25" s="42" t="s">
        <v>68</v>
      </c>
      <c r="J25" s="42" t="s">
        <v>68</v>
      </c>
      <c r="K25" s="42" t="s">
        <v>68</v>
      </c>
      <c r="L25" s="42" t="s">
        <v>70</v>
      </c>
      <c r="M25" s="42" t="s">
        <v>70</v>
      </c>
      <c r="N25" s="42" t="s">
        <v>68</v>
      </c>
      <c r="O25" s="42" t="s">
        <v>70</v>
      </c>
      <c r="P25" s="42" t="s">
        <v>70</v>
      </c>
      <c r="Q25" s="42" t="s">
        <v>70</v>
      </c>
      <c r="R25" s="42" t="s">
        <v>68</v>
      </c>
      <c r="S25" s="42" t="s">
        <v>68</v>
      </c>
      <c r="T25" s="42"/>
      <c r="U25" s="42"/>
      <c r="V25" s="42"/>
      <c r="W25" s="42" t="s">
        <v>70</v>
      </c>
      <c r="X25" s="42" t="s">
        <v>68</v>
      </c>
      <c r="Y25" s="42" t="s">
        <v>70</v>
      </c>
      <c r="Z25" s="42" t="s">
        <v>68</v>
      </c>
      <c r="AA25" s="42" t="s">
        <v>68</v>
      </c>
      <c r="AB25" s="42" t="s">
        <v>68</v>
      </c>
      <c r="AC25" s="42" t="s">
        <v>68</v>
      </c>
      <c r="AD25" s="42" t="s">
        <v>70</v>
      </c>
      <c r="AE25" s="42" t="s">
        <v>70</v>
      </c>
      <c r="AF25" s="42" t="s">
        <v>70</v>
      </c>
      <c r="AG25" s="42" t="s">
        <v>70</v>
      </c>
      <c r="AH25" s="42" t="s">
        <v>70</v>
      </c>
      <c r="AI25" s="63" t="s">
        <v>68</v>
      </c>
      <c r="AJ25" s="63" t="s">
        <v>68</v>
      </c>
      <c r="AK25" t="s">
        <v>91</v>
      </c>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3" t="s">
        <v>68</v>
      </c>
      <c r="BS25" s="84" t="s">
        <v>70</v>
      </c>
      <c r="BT25" s="84" t="s">
        <v>70</v>
      </c>
      <c r="BU25" s="84" t="s">
        <v>108</v>
      </c>
      <c r="BV25" s="21"/>
      <c r="BW25" s="21"/>
      <c r="BX25" s="21"/>
      <c r="BY25" s="21"/>
    </row>
    <row r="26" spans="1:77" ht="15" x14ac:dyDescent="0.25">
      <c r="A26" s="19">
        <v>22</v>
      </c>
      <c r="B26" s="57" t="s">
        <v>89</v>
      </c>
      <c r="C26" s="57" t="s">
        <v>69</v>
      </c>
      <c r="D26" s="83"/>
      <c r="E26" s="21"/>
      <c r="F26" s="78" t="s">
        <v>68</v>
      </c>
      <c r="G26" s="64" t="s">
        <v>68</v>
      </c>
      <c r="H26" s="64" t="s">
        <v>68</v>
      </c>
      <c r="I26" s="42" t="s">
        <v>68</v>
      </c>
      <c r="J26" s="42" t="s">
        <v>70</v>
      </c>
      <c r="K26" s="42" t="s">
        <v>68</v>
      </c>
      <c r="L26" s="42" t="s">
        <v>70</v>
      </c>
      <c r="M26" s="42" t="s">
        <v>70</v>
      </c>
      <c r="N26" s="42" t="s">
        <v>68</v>
      </c>
      <c r="O26" s="42" t="s">
        <v>70</v>
      </c>
      <c r="P26" s="42" t="s">
        <v>70</v>
      </c>
      <c r="Q26" s="42" t="s">
        <v>70</v>
      </c>
      <c r="R26" s="42" t="s">
        <v>68</v>
      </c>
      <c r="S26" s="42" t="s">
        <v>68</v>
      </c>
      <c r="T26" s="42"/>
      <c r="U26" s="42"/>
      <c r="V26" s="42"/>
      <c r="W26" s="42" t="s">
        <v>70</v>
      </c>
      <c r="X26" s="42" t="s">
        <v>68</v>
      </c>
      <c r="Y26" s="42" t="s">
        <v>69</v>
      </c>
      <c r="Z26" s="42" t="s">
        <v>68</v>
      </c>
      <c r="AA26" s="42" t="s">
        <v>68</v>
      </c>
      <c r="AB26" s="42" t="s">
        <v>68</v>
      </c>
      <c r="AC26" s="42" t="s">
        <v>68</v>
      </c>
      <c r="AD26" s="42" t="s">
        <v>69</v>
      </c>
      <c r="AE26" s="42" t="s">
        <v>70</v>
      </c>
      <c r="AF26" s="42" t="s">
        <v>69</v>
      </c>
      <c r="AG26" s="42" t="s">
        <v>69</v>
      </c>
      <c r="AH26" s="42" t="s">
        <v>68</v>
      </c>
      <c r="AI26" s="63" t="s">
        <v>68</v>
      </c>
      <c r="AJ26" s="63" t="s">
        <v>68</v>
      </c>
      <c r="AK26" t="s">
        <v>93</v>
      </c>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3" t="s">
        <v>70</v>
      </c>
      <c r="BS26" s="84" t="s">
        <v>70</v>
      </c>
      <c r="BT26" s="84" t="s">
        <v>70</v>
      </c>
      <c r="BU26" s="84" t="s">
        <v>106</v>
      </c>
      <c r="BV26" s="21"/>
      <c r="BW26" s="21"/>
      <c r="BX26" s="21"/>
      <c r="BY26" s="21"/>
    </row>
    <row r="27" spans="1:77" ht="15" x14ac:dyDescent="0.25">
      <c r="A27" s="19">
        <v>23</v>
      </c>
      <c r="B27" s="57" t="s">
        <v>89</v>
      </c>
      <c r="C27" s="57" t="s">
        <v>69</v>
      </c>
      <c r="D27" s="83"/>
      <c r="E27" s="21"/>
      <c r="F27" s="78" t="s">
        <v>68</v>
      </c>
      <c r="G27" s="64" t="s">
        <v>68</v>
      </c>
      <c r="H27" s="64" t="s">
        <v>68</v>
      </c>
      <c r="I27" s="42" t="s">
        <v>68</v>
      </c>
      <c r="J27" s="42" t="s">
        <v>68</v>
      </c>
      <c r="K27" s="42" t="s">
        <v>74</v>
      </c>
      <c r="L27" s="42" t="s">
        <v>70</v>
      </c>
      <c r="M27" s="42" t="s">
        <v>70</v>
      </c>
      <c r="N27" s="42" t="s">
        <v>68</v>
      </c>
      <c r="O27" s="42" t="s">
        <v>74</v>
      </c>
      <c r="P27" s="42" t="s">
        <v>74</v>
      </c>
      <c r="Q27" s="42" t="s">
        <v>74</v>
      </c>
      <c r="R27" s="42" t="s">
        <v>68</v>
      </c>
      <c r="S27" s="42" t="s">
        <v>68</v>
      </c>
      <c r="T27" s="42"/>
      <c r="U27" s="42"/>
      <c r="V27" s="42"/>
      <c r="W27" s="42" t="s">
        <v>74</v>
      </c>
      <c r="X27" s="42" t="s">
        <v>68</v>
      </c>
      <c r="Y27" s="42" t="s">
        <v>74</v>
      </c>
      <c r="Z27" s="42" t="s">
        <v>68</v>
      </c>
      <c r="AA27" s="42" t="s">
        <v>68</v>
      </c>
      <c r="AB27" s="42" t="s">
        <v>68</v>
      </c>
      <c r="AC27" s="42" t="s">
        <v>68</v>
      </c>
      <c r="AD27" s="42" t="s">
        <v>69</v>
      </c>
      <c r="AE27" s="42" t="s">
        <v>68</v>
      </c>
      <c r="AF27" s="42" t="s">
        <v>68</v>
      </c>
      <c r="AG27" s="42" t="s">
        <v>74</v>
      </c>
      <c r="AH27" s="42" t="s">
        <v>74</v>
      </c>
      <c r="AI27" s="63" t="s">
        <v>68</v>
      </c>
      <c r="AJ27" s="63" t="s">
        <v>68</v>
      </c>
      <c r="AK27" t="s">
        <v>99</v>
      </c>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3" t="s">
        <v>68</v>
      </c>
      <c r="BS27" s="84" t="s">
        <v>68</v>
      </c>
      <c r="BT27" s="84" t="s">
        <v>68</v>
      </c>
      <c r="BU27" s="84" t="s">
        <v>111</v>
      </c>
      <c r="BV27" s="21"/>
      <c r="BW27" s="21"/>
      <c r="BX27" s="21"/>
      <c r="BY27" s="21"/>
    </row>
    <row r="28" spans="1:77" ht="15" x14ac:dyDescent="0.25">
      <c r="A28" s="19">
        <v>24</v>
      </c>
      <c r="B28" s="57" t="s">
        <v>89</v>
      </c>
      <c r="C28" s="57" t="s">
        <v>69</v>
      </c>
      <c r="D28" s="83"/>
      <c r="E28" s="21"/>
      <c r="F28" s="78" t="s">
        <v>68</v>
      </c>
      <c r="G28" s="64" t="s">
        <v>68</v>
      </c>
      <c r="H28" s="64" t="s">
        <v>68</v>
      </c>
      <c r="I28" s="42" t="s">
        <v>68</v>
      </c>
      <c r="J28" s="42" t="s">
        <v>68</v>
      </c>
      <c r="K28" s="42" t="s">
        <v>68</v>
      </c>
      <c r="L28" s="42" t="s">
        <v>68</v>
      </c>
      <c r="M28" s="42" t="s">
        <v>68</v>
      </c>
      <c r="N28" s="42" t="s">
        <v>68</v>
      </c>
      <c r="O28" s="42" t="s">
        <v>70</v>
      </c>
      <c r="P28" s="42" t="s">
        <v>70</v>
      </c>
      <c r="Q28" s="42" t="s">
        <v>70</v>
      </c>
      <c r="R28" s="42" t="s">
        <v>68</v>
      </c>
      <c r="S28" s="42" t="s">
        <v>68</v>
      </c>
      <c r="T28" s="42"/>
      <c r="U28" s="42"/>
      <c r="V28" s="42"/>
      <c r="W28" s="42" t="s">
        <v>68</v>
      </c>
      <c r="X28" s="42" t="s">
        <v>68</v>
      </c>
      <c r="Y28" s="42" t="s">
        <v>68</v>
      </c>
      <c r="Z28" s="42" t="s">
        <v>68</v>
      </c>
      <c r="AA28" s="42" t="s">
        <v>74</v>
      </c>
      <c r="AB28" s="42" t="s">
        <v>68</v>
      </c>
      <c r="AC28" s="42" t="s">
        <v>70</v>
      </c>
      <c r="AD28" s="42" t="s">
        <v>70</v>
      </c>
      <c r="AE28" s="42" t="s">
        <v>69</v>
      </c>
      <c r="AF28" s="42" t="s">
        <v>70</v>
      </c>
      <c r="AG28" s="42" t="s">
        <v>68</v>
      </c>
      <c r="AH28" s="42" t="s">
        <v>68</v>
      </c>
      <c r="AI28" s="63" t="s">
        <v>68</v>
      </c>
      <c r="AJ28" s="63" t="s">
        <v>68</v>
      </c>
      <c r="AK28" t="s">
        <v>91</v>
      </c>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3" t="s">
        <v>68</v>
      </c>
      <c r="BS28" s="84" t="s">
        <v>70</v>
      </c>
      <c r="BT28" s="84" t="s">
        <v>70</v>
      </c>
      <c r="BU28" s="84" t="s">
        <v>107</v>
      </c>
      <c r="BV28" s="21"/>
      <c r="BW28" s="21"/>
      <c r="BX28" s="21"/>
      <c r="BY28" s="21"/>
    </row>
    <row r="29" spans="1:77" ht="15" x14ac:dyDescent="0.2">
      <c r="A29" s="19">
        <v>25</v>
      </c>
      <c r="B29" s="57" t="s">
        <v>89</v>
      </c>
      <c r="C29" s="57" t="s">
        <v>69</v>
      </c>
      <c r="D29" s="83"/>
      <c r="E29" s="21"/>
      <c r="F29" s="78" t="s">
        <v>69</v>
      </c>
      <c r="G29" s="43" t="s">
        <v>69</v>
      </c>
      <c r="H29" s="43" t="s">
        <v>68</v>
      </c>
      <c r="I29" s="42" t="s">
        <v>68</v>
      </c>
      <c r="J29" s="42" t="s">
        <v>68</v>
      </c>
      <c r="K29" s="42" t="s">
        <v>69</v>
      </c>
      <c r="L29" s="42" t="s">
        <v>70</v>
      </c>
      <c r="M29" s="42" t="s">
        <v>68</v>
      </c>
      <c r="N29" s="42" t="s">
        <v>68</v>
      </c>
      <c r="O29" s="42" t="s">
        <v>69</v>
      </c>
      <c r="P29" s="42" t="s">
        <v>69</v>
      </c>
      <c r="Q29" s="42" t="s">
        <v>69</v>
      </c>
      <c r="R29" s="42" t="s">
        <v>69</v>
      </c>
      <c r="S29" s="42" t="s">
        <v>69</v>
      </c>
      <c r="T29" s="42"/>
      <c r="U29" s="42"/>
      <c r="V29" s="42"/>
      <c r="W29" s="42" t="s">
        <v>70</v>
      </c>
      <c r="X29" s="42" t="s">
        <v>70</v>
      </c>
      <c r="Y29" s="42" t="s">
        <v>69</v>
      </c>
      <c r="Z29" s="42" t="s">
        <v>69</v>
      </c>
      <c r="AA29" s="42" t="s">
        <v>69</v>
      </c>
      <c r="AB29" s="42" t="s">
        <v>69</v>
      </c>
      <c r="AC29" s="42" t="s">
        <v>69</v>
      </c>
      <c r="AD29" s="42" t="s">
        <v>70</v>
      </c>
      <c r="AE29" s="42" t="s">
        <v>68</v>
      </c>
      <c r="AF29" s="42" t="s">
        <v>70</v>
      </c>
      <c r="AG29" s="42" t="s">
        <v>70</v>
      </c>
      <c r="AH29" s="42" t="s">
        <v>70</v>
      </c>
      <c r="AI29" s="42" t="s">
        <v>70</v>
      </c>
      <c r="AJ29" s="42" t="s">
        <v>70</v>
      </c>
      <c r="AK29" t="s">
        <v>98</v>
      </c>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3" t="s">
        <v>70</v>
      </c>
      <c r="BS29" s="84" t="s">
        <v>69</v>
      </c>
      <c r="BT29" s="84" t="s">
        <v>70</v>
      </c>
      <c r="BU29" s="84" t="s">
        <v>107</v>
      </c>
      <c r="BV29" s="21"/>
      <c r="BW29" s="21"/>
      <c r="BX29" s="21"/>
      <c r="BY29" s="21"/>
    </row>
    <row r="30" spans="1:77" ht="15" x14ac:dyDescent="0.2">
      <c r="A30" s="20"/>
      <c r="B30" s="57"/>
      <c r="C30" s="57"/>
      <c r="D30" s="83"/>
      <c r="E30" s="21"/>
      <c r="F30" s="78"/>
      <c r="G30" s="43"/>
      <c r="H30" s="43"/>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3"/>
      <c r="BS30" s="21"/>
      <c r="BT30" s="21"/>
      <c r="BU30" s="21"/>
      <c r="BV30" s="21"/>
      <c r="BW30" s="21"/>
      <c r="BX30" s="21"/>
      <c r="BY30" s="21"/>
    </row>
    <row r="31" spans="1:77" ht="15" x14ac:dyDescent="0.2">
      <c r="A31" s="20"/>
      <c r="B31" s="57"/>
      <c r="C31" s="57"/>
      <c r="D31" s="83"/>
      <c r="E31" s="21"/>
      <c r="F31" s="78"/>
      <c r="G31" s="43"/>
      <c r="H31" s="43"/>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3"/>
      <c r="BS31" s="21"/>
      <c r="BT31" s="21"/>
      <c r="BU31" s="21"/>
      <c r="BV31" s="21"/>
      <c r="BW31" s="21"/>
      <c r="BX31" s="21"/>
      <c r="BY31" s="21"/>
    </row>
    <row r="32" spans="1:77" ht="15" x14ac:dyDescent="0.2">
      <c r="A32" s="21"/>
      <c r="B32" s="21"/>
      <c r="C32" s="84"/>
      <c r="D32" s="83"/>
      <c r="E32" s="21"/>
      <c r="F32" s="78"/>
      <c r="G32" s="43"/>
      <c r="H32" s="43"/>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3"/>
      <c r="BS32" s="21"/>
      <c r="BT32" s="21"/>
      <c r="BU32" s="21"/>
      <c r="BV32" s="21"/>
      <c r="BW32" s="21"/>
      <c r="BX32" s="21"/>
      <c r="BY32" s="21"/>
    </row>
    <row r="33" spans="1:77" ht="15" x14ac:dyDescent="0.2">
      <c r="A33" s="21"/>
      <c r="B33" s="21"/>
      <c r="C33" s="84"/>
      <c r="D33" s="83"/>
      <c r="E33" s="21"/>
      <c r="K33" s="21"/>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3"/>
      <c r="BS33" s="21"/>
      <c r="BT33" s="21"/>
      <c r="BU33" s="21"/>
      <c r="BV33" s="21"/>
      <c r="BW33" s="21"/>
      <c r="BX33" s="21"/>
      <c r="BY33" s="21"/>
    </row>
    <row r="34" spans="1:77" ht="15" x14ac:dyDescent="0.2">
      <c r="C34" s="27"/>
      <c r="D34" s="82"/>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5"/>
    </row>
    <row r="35" spans="1:77" ht="15" x14ac:dyDescent="0.2">
      <c r="C35" s="27"/>
      <c r="D35" s="26"/>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5"/>
    </row>
    <row r="36" spans="1:77" ht="15" x14ac:dyDescent="0.2">
      <c r="C36" s="27"/>
      <c r="D36" s="26"/>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5"/>
    </row>
    <row r="37" spans="1:77" ht="15" x14ac:dyDescent="0.2">
      <c r="C37" s="27"/>
      <c r="D37" s="26"/>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5"/>
    </row>
    <row r="38" spans="1:77" ht="15" x14ac:dyDescent="0.2">
      <c r="C38" s="27"/>
      <c r="D38" s="26"/>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5"/>
    </row>
    <row r="39" spans="1:77" ht="15" x14ac:dyDescent="0.2">
      <c r="C39" s="27"/>
      <c r="D39" s="26"/>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5"/>
    </row>
    <row r="40" spans="1:77" s="87" customFormat="1" ht="15" x14ac:dyDescent="0.2">
      <c r="C40" s="90"/>
      <c r="D40" s="91"/>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row>
    <row r="41" spans="1:77" ht="15" x14ac:dyDescent="0.2">
      <c r="C41" s="27"/>
      <c r="D41" s="26"/>
    </row>
    <row r="42" spans="1:77" ht="15" x14ac:dyDescent="0.2">
      <c r="C42" s="27"/>
      <c r="D42" s="26"/>
    </row>
    <row r="43" spans="1:77" ht="15" x14ac:dyDescent="0.2">
      <c r="C43" s="27"/>
      <c r="D43" s="26"/>
    </row>
    <row r="45" spans="1:77" ht="15" x14ac:dyDescent="0.2">
      <c r="C45" s="27"/>
      <c r="D45" s="26"/>
    </row>
    <row r="46" spans="1:77" ht="15" x14ac:dyDescent="0.2">
      <c r="C46" s="27"/>
      <c r="D46" s="26"/>
    </row>
    <row r="47" spans="1:77" ht="15" x14ac:dyDescent="0.2">
      <c r="C47" s="27"/>
      <c r="D47" s="26"/>
    </row>
    <row r="48" spans="1:77" ht="15" x14ac:dyDescent="0.2">
      <c r="C48" s="27"/>
      <c r="D48" s="26"/>
    </row>
    <row r="49" spans="3:4" ht="15" x14ac:dyDescent="0.2">
      <c r="C49" s="27"/>
      <c r="D49" s="26"/>
    </row>
    <row r="50" spans="3:4" ht="15" x14ac:dyDescent="0.2">
      <c r="C50" s="27"/>
      <c r="D50" s="26"/>
    </row>
    <row r="51" spans="3:4" ht="15" x14ac:dyDescent="0.2">
      <c r="C51" s="27"/>
      <c r="D51" s="26"/>
    </row>
    <row r="52" spans="3:4" ht="15" x14ac:dyDescent="0.2">
      <c r="C52" s="27"/>
      <c r="D52" s="26"/>
    </row>
    <row r="53" spans="3:4" ht="15" x14ac:dyDescent="0.2">
      <c r="C53" s="27"/>
      <c r="D53" s="26"/>
    </row>
    <row r="54" spans="3:4" ht="15" x14ac:dyDescent="0.2">
      <c r="C54" s="27"/>
      <c r="D54" s="26"/>
    </row>
    <row r="55" spans="3:4" ht="15" x14ac:dyDescent="0.2">
      <c r="C55" s="27"/>
      <c r="D55" s="26"/>
    </row>
    <row r="56" spans="3:4" ht="15" x14ac:dyDescent="0.2">
      <c r="C56" s="27"/>
      <c r="D56" s="26"/>
    </row>
    <row r="57" spans="3:4" ht="15" x14ac:dyDescent="0.2">
      <c r="C57" s="27"/>
      <c r="D57" s="26"/>
    </row>
    <row r="58" spans="3:4" ht="15" x14ac:dyDescent="0.2">
      <c r="C58" s="27"/>
      <c r="D58" s="26"/>
    </row>
    <row r="59" spans="3:4" ht="15" x14ac:dyDescent="0.2">
      <c r="C59" s="27"/>
      <c r="D59" s="26"/>
    </row>
    <row r="60" spans="3:4" ht="15" x14ac:dyDescent="0.2">
      <c r="C60" s="27"/>
      <c r="D60" s="26"/>
    </row>
    <row r="61" spans="3:4" ht="15" x14ac:dyDescent="0.2">
      <c r="C61" s="27"/>
      <c r="D61" s="26"/>
    </row>
    <row r="62" spans="3:4" ht="15" x14ac:dyDescent="0.2">
      <c r="C62" s="27"/>
      <c r="D62" s="26"/>
    </row>
    <row r="64" spans="3:4" ht="15" x14ac:dyDescent="0.2">
      <c r="C64" s="27"/>
      <c r="D64" s="26"/>
    </row>
    <row r="65" spans="3:4" ht="15" x14ac:dyDescent="0.2">
      <c r="C65" s="27"/>
      <c r="D65" s="26"/>
    </row>
    <row r="66" spans="3:4" ht="15" x14ac:dyDescent="0.2">
      <c r="C66" s="27"/>
      <c r="D66" s="26"/>
    </row>
    <row r="67" spans="3:4" ht="15" x14ac:dyDescent="0.2">
      <c r="C67" s="27"/>
      <c r="D67" s="26"/>
    </row>
    <row r="68" spans="3:4" ht="15" x14ac:dyDescent="0.2">
      <c r="C68" s="27"/>
      <c r="D68" s="26"/>
    </row>
    <row r="69" spans="3:4" ht="15" x14ac:dyDescent="0.2">
      <c r="C69" s="27"/>
      <c r="D69" s="26"/>
    </row>
    <row r="70" spans="3:4" ht="15" x14ac:dyDescent="0.2">
      <c r="C70" s="27"/>
      <c r="D70" s="26"/>
    </row>
    <row r="71" spans="3:4" ht="15" x14ac:dyDescent="0.2">
      <c r="C71" s="27"/>
      <c r="D71" s="26"/>
    </row>
    <row r="72" spans="3:4" ht="15" x14ac:dyDescent="0.2">
      <c r="C72" s="27"/>
      <c r="D72" s="26"/>
    </row>
    <row r="73" spans="3:4" ht="15" x14ac:dyDescent="0.2">
      <c r="C73" s="27"/>
      <c r="D73" s="26"/>
    </row>
    <row r="74" spans="3:4" ht="15" x14ac:dyDescent="0.2">
      <c r="C74" s="27"/>
      <c r="D74" s="26"/>
    </row>
    <row r="75" spans="3:4" ht="15" x14ac:dyDescent="0.2">
      <c r="C75" s="27"/>
      <c r="D75" s="26"/>
    </row>
    <row r="76" spans="3:4" ht="15" x14ac:dyDescent="0.2">
      <c r="C76" s="27"/>
      <c r="D76" s="26"/>
    </row>
    <row r="77" spans="3:4" ht="15" x14ac:dyDescent="0.2">
      <c r="C77" s="27"/>
      <c r="D77" s="26"/>
    </row>
    <row r="78" spans="3:4" ht="15" x14ac:dyDescent="0.2">
      <c r="C78" s="27"/>
      <c r="D78" s="26"/>
    </row>
    <row r="79" spans="3:4" ht="15" x14ac:dyDescent="0.2">
      <c r="C79" s="27"/>
      <c r="D79" s="26"/>
    </row>
    <row r="80" spans="3:4" ht="15" x14ac:dyDescent="0.2">
      <c r="C80" s="27"/>
      <c r="D80" s="26"/>
    </row>
    <row r="81" spans="3:4" ht="15" x14ac:dyDescent="0.2">
      <c r="C81" s="27"/>
      <c r="D81" s="26"/>
    </row>
    <row r="82" spans="3:4" ht="15" x14ac:dyDescent="0.2">
      <c r="C82" s="27"/>
      <c r="D82" s="26"/>
    </row>
    <row r="83" spans="3:4" ht="15" x14ac:dyDescent="0.2">
      <c r="C83" s="27"/>
      <c r="D83" s="26"/>
    </row>
    <row r="84" spans="3:4" ht="15" x14ac:dyDescent="0.2">
      <c r="C84" s="27"/>
      <c r="D84" s="26"/>
    </row>
    <row r="85" spans="3:4" ht="15" x14ac:dyDescent="0.2">
      <c r="C85" s="27"/>
      <c r="D85" s="26"/>
    </row>
    <row r="86" spans="3:4" ht="15" x14ac:dyDescent="0.2">
      <c r="C86" s="27"/>
      <c r="D86" s="26"/>
    </row>
    <row r="87" spans="3:4" ht="15" x14ac:dyDescent="0.2">
      <c r="C87" s="27"/>
      <c r="D87" s="26"/>
    </row>
    <row r="88" spans="3:4" ht="15" x14ac:dyDescent="0.2">
      <c r="C88" s="27"/>
      <c r="D88" s="26"/>
    </row>
    <row r="90" spans="3:4" ht="15" x14ac:dyDescent="0.2">
      <c r="C90" s="27"/>
      <c r="D90" s="26"/>
    </row>
    <row r="91" spans="3:4" ht="15" x14ac:dyDescent="0.2">
      <c r="C91" s="27"/>
      <c r="D91" s="26"/>
    </row>
    <row r="92" spans="3:4" ht="15" x14ac:dyDescent="0.2">
      <c r="C92" s="27"/>
      <c r="D92" s="26"/>
    </row>
    <row r="93" spans="3:4" ht="15" x14ac:dyDescent="0.2">
      <c r="C93" s="27"/>
      <c r="D93" s="26"/>
    </row>
    <row r="94" spans="3:4" ht="15" x14ac:dyDescent="0.2">
      <c r="C94" s="27"/>
      <c r="D94" s="26"/>
    </row>
    <row r="95" spans="3:4" ht="15" x14ac:dyDescent="0.2">
      <c r="C95" s="27"/>
      <c r="D95" s="26"/>
    </row>
    <row r="96" spans="3:4" ht="15" x14ac:dyDescent="0.2">
      <c r="C96" s="27"/>
      <c r="D96" s="26"/>
    </row>
    <row r="97" spans="3:4" ht="15" x14ac:dyDescent="0.2">
      <c r="C97" s="27"/>
      <c r="D97" s="26"/>
    </row>
    <row r="98" spans="3:4" ht="15" x14ac:dyDescent="0.2">
      <c r="C98" s="27"/>
      <c r="D98" s="26"/>
    </row>
    <row r="99" spans="3:4" ht="15" x14ac:dyDescent="0.2">
      <c r="C99" s="27"/>
      <c r="D99" s="26"/>
    </row>
    <row r="100" spans="3:4" ht="15" x14ac:dyDescent="0.2">
      <c r="C100" s="27"/>
      <c r="D100" s="26"/>
    </row>
    <row r="101" spans="3:4" ht="15" x14ac:dyDescent="0.2">
      <c r="C101" s="27"/>
      <c r="D101" s="26"/>
    </row>
    <row r="102" spans="3:4" ht="15" x14ac:dyDescent="0.2">
      <c r="C102" s="27"/>
      <c r="D102" s="26"/>
    </row>
    <row r="103" spans="3:4" ht="15" x14ac:dyDescent="0.2">
      <c r="C103" s="27"/>
      <c r="D103" s="26"/>
    </row>
    <row r="104" spans="3:4" ht="15" x14ac:dyDescent="0.2">
      <c r="C104" s="27"/>
      <c r="D104" s="26"/>
    </row>
    <row r="105" spans="3:4" ht="15" x14ac:dyDescent="0.2">
      <c r="C105" s="27"/>
      <c r="D105" s="26"/>
    </row>
    <row r="106" spans="3:4" ht="15" x14ac:dyDescent="0.2">
      <c r="C106" s="27"/>
      <c r="D106" s="26"/>
    </row>
    <row r="107" spans="3:4" ht="15" x14ac:dyDescent="0.2">
      <c r="C107" s="27"/>
      <c r="D107" s="26"/>
    </row>
    <row r="108" spans="3:4" ht="15" x14ac:dyDescent="0.2">
      <c r="C108" s="27"/>
      <c r="D108" s="26"/>
    </row>
    <row r="109" spans="3:4" ht="15" x14ac:dyDescent="0.2">
      <c r="C109" s="27"/>
      <c r="D109" s="26"/>
    </row>
    <row r="110" spans="3:4" ht="15" x14ac:dyDescent="0.2">
      <c r="C110" s="27"/>
      <c r="D110" s="26"/>
    </row>
    <row r="111" spans="3:4" ht="15" x14ac:dyDescent="0.2">
      <c r="C111" s="27"/>
      <c r="D111" s="26"/>
    </row>
    <row r="112" spans="3:4" ht="15" x14ac:dyDescent="0.2">
      <c r="C112" s="27"/>
      <c r="D112" s="26"/>
    </row>
    <row r="113" spans="3:4" ht="15" x14ac:dyDescent="0.2">
      <c r="C113" s="27"/>
      <c r="D113" s="26"/>
    </row>
    <row r="114" spans="3:4" ht="15" x14ac:dyDescent="0.2">
      <c r="C114" s="27"/>
      <c r="D114" s="26"/>
    </row>
    <row r="115" spans="3:4" ht="15" x14ac:dyDescent="0.2">
      <c r="C115" s="27"/>
      <c r="D115" s="26"/>
    </row>
    <row r="116" spans="3:4" ht="15" x14ac:dyDescent="0.2">
      <c r="C116" s="27"/>
      <c r="D116" s="26"/>
    </row>
    <row r="117" spans="3:4" ht="15" x14ac:dyDescent="0.2">
      <c r="C117" s="27"/>
      <c r="D117" s="26"/>
    </row>
    <row r="118" spans="3:4" ht="15" x14ac:dyDescent="0.2">
      <c r="C118" s="27"/>
      <c r="D118" s="26"/>
    </row>
    <row r="119" spans="3:4" ht="15" x14ac:dyDescent="0.2">
      <c r="C119" s="27"/>
      <c r="D119" s="26"/>
    </row>
    <row r="121" spans="3:4" ht="15" x14ac:dyDescent="0.2">
      <c r="C121" s="27"/>
      <c r="D121" s="26"/>
    </row>
    <row r="122" spans="3:4" ht="15" x14ac:dyDescent="0.2">
      <c r="C122" s="27"/>
      <c r="D122" s="26"/>
    </row>
    <row r="123" spans="3:4" ht="15" x14ac:dyDescent="0.2">
      <c r="C123" s="27"/>
      <c r="D123" s="26"/>
    </row>
    <row r="124" spans="3:4" ht="15" x14ac:dyDescent="0.2">
      <c r="C124" s="27"/>
      <c r="D124" s="26"/>
    </row>
    <row r="125" spans="3:4" ht="15" x14ac:dyDescent="0.2">
      <c r="C125" s="27"/>
      <c r="D125" s="26"/>
    </row>
    <row r="126" spans="3:4" ht="15" x14ac:dyDescent="0.2">
      <c r="C126" s="27"/>
      <c r="D126" s="26"/>
    </row>
    <row r="127" spans="3:4" ht="15" x14ac:dyDescent="0.2">
      <c r="C127" s="27"/>
      <c r="D127" s="26"/>
    </row>
    <row r="128" spans="3:4" ht="15" x14ac:dyDescent="0.2">
      <c r="C128" s="27"/>
      <c r="D128" s="26"/>
    </row>
    <row r="129" spans="3:4" ht="15" x14ac:dyDescent="0.2">
      <c r="C129" s="27"/>
      <c r="D129" s="26"/>
    </row>
    <row r="130" spans="3:4" ht="15" x14ac:dyDescent="0.2">
      <c r="C130" s="27"/>
      <c r="D130" s="26"/>
    </row>
    <row r="131" spans="3:4" ht="15" x14ac:dyDescent="0.2">
      <c r="C131" s="27"/>
      <c r="D131" s="26"/>
    </row>
    <row r="132" spans="3:4" ht="15" x14ac:dyDescent="0.2">
      <c r="C132" s="27"/>
      <c r="D132" s="26"/>
    </row>
    <row r="133" spans="3:4" ht="15" x14ac:dyDescent="0.2">
      <c r="C133" s="27"/>
      <c r="D133" s="26"/>
    </row>
    <row r="134" spans="3:4" ht="15" x14ac:dyDescent="0.2">
      <c r="C134" s="27"/>
      <c r="D134" s="26"/>
    </row>
    <row r="135" spans="3:4" ht="15" x14ac:dyDescent="0.2">
      <c r="C135" s="27"/>
      <c r="D135" s="26"/>
    </row>
    <row r="136" spans="3:4" ht="15" x14ac:dyDescent="0.2">
      <c r="C136" s="27"/>
      <c r="D136" s="26"/>
    </row>
    <row r="137" spans="3:4" ht="15" x14ac:dyDescent="0.2">
      <c r="C137" s="27"/>
      <c r="D137" s="26"/>
    </row>
    <row r="138" spans="3:4" ht="15" x14ac:dyDescent="0.2">
      <c r="C138" s="27"/>
      <c r="D138" s="26"/>
    </row>
    <row r="139" spans="3:4" ht="15" x14ac:dyDescent="0.2">
      <c r="C139" s="27"/>
      <c r="D139" s="26"/>
    </row>
    <row r="140" spans="3:4" ht="15" x14ac:dyDescent="0.2">
      <c r="C140" s="27"/>
      <c r="D140" s="26"/>
    </row>
    <row r="141" spans="3:4" ht="15" x14ac:dyDescent="0.2">
      <c r="C141" s="27"/>
      <c r="D141" s="26"/>
    </row>
    <row r="142" spans="3:4" ht="15" x14ac:dyDescent="0.2">
      <c r="C142" s="27"/>
      <c r="D142" s="26"/>
    </row>
    <row r="143" spans="3:4" ht="15" x14ac:dyDescent="0.2">
      <c r="C143" s="27"/>
      <c r="D143" s="26"/>
    </row>
    <row r="144" spans="3:4" ht="15" x14ac:dyDescent="0.2">
      <c r="C144" s="27"/>
      <c r="D144" s="26"/>
    </row>
    <row r="145" spans="3:4" ht="15" x14ac:dyDescent="0.2">
      <c r="C145" s="27"/>
      <c r="D145" s="26"/>
    </row>
    <row r="146" spans="3:4" ht="15" x14ac:dyDescent="0.2">
      <c r="C146" s="27"/>
      <c r="D146" s="26"/>
    </row>
    <row r="147" spans="3:4" ht="15" x14ac:dyDescent="0.2">
      <c r="C147" s="27"/>
      <c r="D147" s="26"/>
    </row>
    <row r="148" spans="3:4" ht="15" x14ac:dyDescent="0.2">
      <c r="C148" s="27"/>
      <c r="D148" s="26"/>
    </row>
    <row r="149" spans="3:4" ht="15" x14ac:dyDescent="0.2">
      <c r="C149" s="27"/>
      <c r="D149" s="26"/>
    </row>
    <row r="151" spans="3:4" ht="15" x14ac:dyDescent="0.2">
      <c r="C151" s="27"/>
      <c r="D151" s="26"/>
    </row>
    <row r="152" spans="3:4" ht="15" x14ac:dyDescent="0.2">
      <c r="C152" s="27"/>
      <c r="D152" s="26"/>
    </row>
    <row r="153" spans="3:4" ht="15" x14ac:dyDescent="0.2">
      <c r="C153" s="27"/>
      <c r="D153" s="26"/>
    </row>
    <row r="154" spans="3:4" ht="15" x14ac:dyDescent="0.2">
      <c r="C154" s="27"/>
      <c r="D154" s="26"/>
    </row>
    <row r="155" spans="3:4" ht="15" x14ac:dyDescent="0.2">
      <c r="C155" s="27"/>
      <c r="D155" s="26"/>
    </row>
    <row r="156" spans="3:4" ht="15" x14ac:dyDescent="0.2">
      <c r="C156" s="27"/>
      <c r="D156" s="26"/>
    </row>
    <row r="157" spans="3:4" ht="15" x14ac:dyDescent="0.2">
      <c r="C157" s="27"/>
      <c r="D157" s="26"/>
    </row>
    <row r="158" spans="3:4" ht="15" x14ac:dyDescent="0.2">
      <c r="C158" s="27"/>
      <c r="D158" s="26"/>
    </row>
    <row r="159" spans="3:4" ht="15" x14ac:dyDescent="0.2">
      <c r="C159" s="27"/>
      <c r="D159" s="26"/>
    </row>
    <row r="160" spans="3:4" ht="15" x14ac:dyDescent="0.2">
      <c r="C160" s="27"/>
      <c r="D160" s="26"/>
    </row>
    <row r="161" spans="2:4" ht="15" x14ac:dyDescent="0.2">
      <c r="C161" s="27"/>
      <c r="D161" s="26"/>
    </row>
    <row r="162" spans="2:4" ht="15" x14ac:dyDescent="0.2">
      <c r="C162" s="27"/>
      <c r="D162" s="26"/>
    </row>
    <row r="163" spans="2:4" ht="15" x14ac:dyDescent="0.2">
      <c r="C163" s="27"/>
      <c r="D163" s="26"/>
    </row>
    <row r="164" spans="2:4" ht="15" x14ac:dyDescent="0.2">
      <c r="C164" s="27"/>
      <c r="D164" s="26"/>
    </row>
    <row r="165" spans="2:4" ht="15" x14ac:dyDescent="0.2">
      <c r="C165" s="27"/>
      <c r="D165" s="26"/>
    </row>
    <row r="166" spans="2:4" ht="15" x14ac:dyDescent="0.2">
      <c r="C166" s="27"/>
      <c r="D166" s="26"/>
    </row>
    <row r="167" spans="2:4" ht="15" x14ac:dyDescent="0.2">
      <c r="C167" s="27"/>
      <c r="D167" s="26"/>
    </row>
    <row r="168" spans="2:4" ht="15" x14ac:dyDescent="0.2">
      <c r="C168" s="27"/>
      <c r="D168" s="26"/>
    </row>
    <row r="169" spans="2:4" ht="15" x14ac:dyDescent="0.2">
      <c r="C169" s="27"/>
      <c r="D169" s="26"/>
    </row>
    <row r="170" spans="2:4" ht="15" x14ac:dyDescent="0.2">
      <c r="C170" s="27"/>
      <c r="D170" s="26"/>
    </row>
    <row r="171" spans="2:4" ht="15" x14ac:dyDescent="0.2">
      <c r="C171" s="27"/>
      <c r="D171" s="26"/>
    </row>
    <row r="172" spans="2:4" ht="15" x14ac:dyDescent="0.2">
      <c r="C172" s="27"/>
      <c r="D172" s="26"/>
    </row>
    <row r="173" spans="2:4" ht="15" x14ac:dyDescent="0.2">
      <c r="C173" s="27"/>
      <c r="D173" s="26"/>
    </row>
    <row r="174" spans="2:4" ht="15" x14ac:dyDescent="0.2">
      <c r="C174" s="27"/>
      <c r="D174" s="26"/>
    </row>
    <row r="176" spans="2:4" ht="15" x14ac:dyDescent="0.2">
      <c r="B176" s="27"/>
      <c r="C176" s="27"/>
      <c r="D176" s="26"/>
    </row>
    <row r="177" spans="2:4" ht="15" x14ac:dyDescent="0.2">
      <c r="B177" s="27"/>
      <c r="C177" s="27"/>
      <c r="D177" s="26"/>
    </row>
    <row r="178" spans="2:4" ht="15" x14ac:dyDescent="0.2">
      <c r="B178" s="27"/>
      <c r="C178" s="27"/>
      <c r="D178" s="26"/>
    </row>
    <row r="179" spans="2:4" ht="15" x14ac:dyDescent="0.2">
      <c r="B179" s="27"/>
      <c r="C179" s="27"/>
      <c r="D179" s="26"/>
    </row>
    <row r="180" spans="2:4" ht="15" x14ac:dyDescent="0.2">
      <c r="B180" s="27"/>
      <c r="C180" s="27"/>
      <c r="D180" s="26"/>
    </row>
    <row r="181" spans="2:4" ht="15" x14ac:dyDescent="0.2">
      <c r="B181" s="27"/>
      <c r="C181" s="27"/>
      <c r="D181" s="26"/>
    </row>
    <row r="182" spans="2:4" ht="15" x14ac:dyDescent="0.2">
      <c r="B182" s="27"/>
      <c r="C182" s="27"/>
      <c r="D182" s="26"/>
    </row>
    <row r="183" spans="2:4" ht="15" x14ac:dyDescent="0.2">
      <c r="B183" s="27"/>
      <c r="C183" s="27"/>
      <c r="D183" s="26"/>
    </row>
    <row r="184" spans="2:4" ht="15" x14ac:dyDescent="0.2">
      <c r="B184" s="27"/>
      <c r="C184" s="27"/>
      <c r="D184" s="26"/>
    </row>
    <row r="185" spans="2:4" ht="15" x14ac:dyDescent="0.2">
      <c r="B185" s="27"/>
      <c r="C185" s="27"/>
      <c r="D185" s="26"/>
    </row>
    <row r="186" spans="2:4" ht="15" x14ac:dyDescent="0.2">
      <c r="B186" s="27"/>
      <c r="C186" s="27"/>
      <c r="D186" s="26"/>
    </row>
    <row r="187" spans="2:4" ht="15" x14ac:dyDescent="0.2">
      <c r="B187" s="27"/>
      <c r="C187" s="27"/>
      <c r="D187" s="26"/>
    </row>
    <row r="188" spans="2:4" ht="15" x14ac:dyDescent="0.2">
      <c r="B188" s="27"/>
      <c r="C188" s="27"/>
      <c r="D188" s="26"/>
    </row>
    <row r="189" spans="2:4" ht="15" x14ac:dyDescent="0.2">
      <c r="B189" s="27"/>
      <c r="C189" s="27"/>
      <c r="D189" s="26"/>
    </row>
    <row r="190" spans="2:4" ht="15" x14ac:dyDescent="0.2">
      <c r="B190" s="27"/>
      <c r="C190" s="27"/>
      <c r="D190" s="26"/>
    </row>
    <row r="191" spans="2:4" ht="15" x14ac:dyDescent="0.2">
      <c r="B191" s="27"/>
      <c r="C191" s="27"/>
      <c r="D191" s="26"/>
    </row>
    <row r="192" spans="2:4" ht="15" x14ac:dyDescent="0.2">
      <c r="B192" s="27"/>
      <c r="C192" s="27"/>
      <c r="D192" s="26"/>
    </row>
    <row r="193" spans="2:4" ht="15" x14ac:dyDescent="0.2">
      <c r="B193" s="27"/>
      <c r="C193" s="27"/>
      <c r="D193" s="26"/>
    </row>
    <row r="194" spans="2:4" ht="15" x14ac:dyDescent="0.2">
      <c r="B194" s="27"/>
      <c r="C194" s="27"/>
      <c r="D194" s="26"/>
    </row>
    <row r="195" spans="2:4" ht="15" x14ac:dyDescent="0.2">
      <c r="B195" s="27"/>
      <c r="C195" s="27"/>
      <c r="D195" s="26"/>
    </row>
    <row r="196" spans="2:4" ht="15" x14ac:dyDescent="0.2">
      <c r="B196" s="27"/>
      <c r="C196" s="27"/>
      <c r="D196" s="26"/>
    </row>
    <row r="197" spans="2:4" ht="15" x14ac:dyDescent="0.2">
      <c r="B197" s="27"/>
      <c r="C197" s="27"/>
      <c r="D197" s="26"/>
    </row>
    <row r="198" spans="2:4" ht="15" x14ac:dyDescent="0.2">
      <c r="B198" s="27"/>
      <c r="C198" s="27"/>
      <c r="D198" s="26"/>
    </row>
    <row r="199" spans="2:4" ht="15" x14ac:dyDescent="0.2">
      <c r="B199" s="27"/>
      <c r="C199" s="27"/>
      <c r="D199" s="26"/>
    </row>
    <row r="200" spans="2:4" ht="15" x14ac:dyDescent="0.2">
      <c r="B200" s="27"/>
      <c r="C200" s="27"/>
      <c r="D200" s="26"/>
    </row>
  </sheetData>
  <mergeCells count="29">
    <mergeCell ref="H3:J3"/>
    <mergeCell ref="L3:N3"/>
    <mergeCell ref="F1:G1"/>
    <mergeCell ref="E2:E3"/>
    <mergeCell ref="A2:A3"/>
    <mergeCell ref="B2:B3"/>
    <mergeCell ref="C2:C3"/>
    <mergeCell ref="D2:D3"/>
    <mergeCell ref="F3:G3"/>
    <mergeCell ref="O3:Q3"/>
    <mergeCell ref="R3:S3"/>
    <mergeCell ref="T3:V3"/>
    <mergeCell ref="W3:Y3"/>
    <mergeCell ref="Z3:AC3"/>
    <mergeCell ref="AD3:AF3"/>
    <mergeCell ref="AG3:AH3"/>
    <mergeCell ref="AI3:AJ3"/>
    <mergeCell ref="AL4:AM4"/>
    <mergeCell ref="AN4:AO4"/>
    <mergeCell ref="AP3:AQ3"/>
    <mergeCell ref="AR3:AT3"/>
    <mergeCell ref="AV3:AX3"/>
    <mergeCell ref="AY3:BA3"/>
    <mergeCell ref="BG3:BI3"/>
    <mergeCell ref="BJ3:BM3"/>
    <mergeCell ref="BS3:BT3"/>
    <mergeCell ref="BU3:BU4"/>
    <mergeCell ref="BV3:BW3"/>
    <mergeCell ref="BX3:BY3"/>
  </mergeCell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 DE INFORMACIÓN</vt:lpstr>
      <vt:lpstr>NOMINA </vt:lpstr>
      <vt:lpstr>'HOJA DE INFORMACIÓN'!Área_de_impresión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rptActa_2_5toSecundaria_IPAE_2019_B</dc:title>
  <dc:creator>Usuario</dc:creator>
  <cp:lastModifiedBy>PC</cp:lastModifiedBy>
  <cp:lastPrinted>2019-05-27T15:09:23Z</cp:lastPrinted>
  <dcterms:created xsi:type="dcterms:W3CDTF">2019-05-08T13:44:31Z</dcterms:created>
  <dcterms:modified xsi:type="dcterms:W3CDTF">2020-07-23T21:27:29Z</dcterms:modified>
</cp:coreProperties>
</file>